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755" activeTab="8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</sheets>
  <definedNames/>
  <calcPr fullCalcOnLoad="1"/>
</workbook>
</file>

<file path=xl/sharedStrings.xml><?xml version="1.0" encoding="utf-8"?>
<sst xmlns="http://schemas.openxmlformats.org/spreadsheetml/2006/main" count="373" uniqueCount="54">
  <si>
    <t>SECRETARIA DE OBRAS SOCIALES DE LA ESPOSA DEL PRESIDENTE</t>
  </si>
  <si>
    <t>DIRECCIÓN DE HOGARES COMUNITARIOS</t>
  </si>
  <si>
    <t>META ACUMULADA CORRESPONDIENTE AL MES DE MARZO 2022</t>
  </si>
  <si>
    <t>UBG</t>
  </si>
  <si>
    <t>Departamento/Municipio</t>
  </si>
  <si>
    <t>TOTAL</t>
  </si>
  <si>
    <t>Guatemala</t>
  </si>
  <si>
    <t>El Progreso</t>
  </si>
  <si>
    <t>Sacatepéquez</t>
  </si>
  <si>
    <t>Chimaltenango</t>
  </si>
  <si>
    <t>Escuintla</t>
  </si>
  <si>
    <t>Santa Rosa</t>
  </si>
  <si>
    <t>Sololá</t>
  </si>
  <si>
    <t>Totonicapán</t>
  </si>
  <si>
    <t>Quetzaltenango</t>
  </si>
  <si>
    <t>Boca Costa</t>
  </si>
  <si>
    <t>Suchitepequez</t>
  </si>
  <si>
    <t>Retalhuleu</t>
  </si>
  <si>
    <t>San Marcos</t>
  </si>
  <si>
    <t>Boca Costa Malacatan</t>
  </si>
  <si>
    <t>Huehuetenango</t>
  </si>
  <si>
    <t>Quiche</t>
  </si>
  <si>
    <t>Baja Verapaz</t>
  </si>
  <si>
    <t>Alta Verapaz</t>
  </si>
  <si>
    <t>Peten</t>
  </si>
  <si>
    <t>Izabal</t>
  </si>
  <si>
    <t>Zacapa</t>
  </si>
  <si>
    <t>Chiquimula</t>
  </si>
  <si>
    <t>Jalapa</t>
  </si>
  <si>
    <t>Jutiapa</t>
  </si>
  <si>
    <t>DIRECCION DE HOGARES COMUNITARIOS</t>
  </si>
  <si>
    <t>META ACUMULADA CORRESPONDIENTE AL MES DE ENERO 2022</t>
  </si>
  <si>
    <t>META ACUMULADA CORRESPONDIENTE AL MES DE FEBRERO 2022</t>
  </si>
  <si>
    <t>META ACUMULADA CORRESPONDIENTE AL MES DE ABRIL 2022</t>
  </si>
  <si>
    <t>ESPAÑOL</t>
  </si>
  <si>
    <t>POQOMCHI</t>
  </si>
  <si>
    <t>QEKCHI</t>
  </si>
  <si>
    <t>KAQCHIQUEL</t>
  </si>
  <si>
    <t>CH´ORTI´</t>
  </si>
  <si>
    <t>MAM</t>
  </si>
  <si>
    <t>CHALCHITEKA</t>
  </si>
  <si>
    <t>K´ICH´E</t>
  </si>
  <si>
    <t>IXIL</t>
  </si>
  <si>
    <t>TZ´UTUJIL</t>
  </si>
  <si>
    <t>PERTENENCIA SOCIOLINGUISTICA BENEFICIARIOS</t>
  </si>
  <si>
    <t>META ACUMULADA CORRESPONDIENTE AL MES DE MAYO 2022</t>
  </si>
  <si>
    <t>META ACUMULADA CORRESPONDIENTE AL MES DE JUNIO 2022</t>
  </si>
  <si>
    <t>META ACUMULADA CORRESPONDIENTE AL MES DE JULIO 2022</t>
  </si>
  <si>
    <t>META ACUMULADA CORRESPONDIENTE AL MES DE AGOSTO 2022</t>
  </si>
  <si>
    <t>META ACUMULADA CORRESPONDIENTE AL MES DE SEPTIEMBRE 2022</t>
  </si>
  <si>
    <t xml:space="preserve">NIÑO </t>
  </si>
  <si>
    <t>NIÑA</t>
  </si>
  <si>
    <t>GENERO</t>
  </si>
  <si>
    <t>POR EDAD</t>
  </si>
</sst>
</file>

<file path=xl/styles.xml><?xml version="1.0" encoding="utf-8"?>
<styleSheet xmlns="http://schemas.openxmlformats.org/spreadsheetml/2006/main">
  <numFmts count="9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DINPro-Medium"/>
      <family val="0"/>
    </font>
    <font>
      <b/>
      <sz val="11"/>
      <color indexed="8"/>
      <name val="DINPro-Medium"/>
      <family val="0"/>
    </font>
    <font>
      <sz val="11"/>
      <color indexed="8"/>
      <name val="DINPro-Medium"/>
      <family val="0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DINPro-Medium"/>
      <family val="0"/>
    </font>
    <font>
      <b/>
      <sz val="11"/>
      <color theme="1"/>
      <name val="DINPro-Medium"/>
      <family val="0"/>
    </font>
    <font>
      <sz val="11"/>
      <color theme="1"/>
      <name val="DINPro-Medium"/>
      <family val="0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/>
      <top/>
      <bottom style="thin"/>
    </border>
    <border>
      <left style="thin"/>
      <right style="thin">
        <color rgb="FF4F81BD"/>
      </right>
      <top/>
      <bottom style="thin"/>
    </border>
    <border>
      <left style="thin">
        <color rgb="FF4F81BD"/>
      </left>
      <right style="thin"/>
      <top style="thin"/>
      <bottom style="thin"/>
    </border>
    <border>
      <left style="thin"/>
      <right style="thin">
        <color rgb="FF4F81BD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13" borderId="10" xfId="0" applyFont="1" applyFill="1" applyBorder="1" applyAlignment="1">
      <alignment horizontal="center" vertical="center" wrapText="1"/>
    </xf>
    <xf numFmtId="0" fontId="24" fillId="13" borderId="11" xfId="0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/>
    </xf>
    <xf numFmtId="1" fontId="3" fillId="0" borderId="13" xfId="52" applyNumberFormat="1" applyFont="1" applyFill="1" applyBorder="1" applyAlignment="1">
      <alignment vertical="center"/>
      <protection/>
    </xf>
    <xf numFmtId="0" fontId="3" fillId="0" borderId="14" xfId="52" applyNumberFormat="1" applyFont="1" applyFill="1" applyBorder="1" applyAlignment="1">
      <alignment horizontal="center"/>
      <protection/>
    </xf>
    <xf numFmtId="1" fontId="2" fillId="0" borderId="14" xfId="52" applyNumberFormat="1" applyFont="1" applyFill="1" applyBorder="1" applyAlignment="1">
      <alignment vertical="center"/>
      <protection/>
    </xf>
    <xf numFmtId="1" fontId="3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NumberFormat="1" applyFont="1" applyBorder="1" applyAlignment="1">
      <alignment horizontal="center" vertical="center"/>
      <protection/>
    </xf>
    <xf numFmtId="0" fontId="47" fillId="13" borderId="15" xfId="0" applyFont="1" applyFill="1" applyBorder="1" applyAlignment="1">
      <alignment horizontal="center" vertical="center" wrapText="1"/>
    </xf>
    <xf numFmtId="0" fontId="47" fillId="13" borderId="14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47" fillId="13" borderId="14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49" fillId="0" borderId="14" xfId="0" applyFont="1" applyBorder="1" applyAlignment="1">
      <alignment/>
    </xf>
    <xf numFmtId="0" fontId="47" fillId="13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6" xfId="52" applyNumberFormat="1" applyFont="1" applyFill="1" applyBorder="1" applyAlignment="1">
      <alignment horizontal="center"/>
      <protection/>
    </xf>
    <xf numFmtId="0" fontId="49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center" vertical="center"/>
      <protection/>
    </xf>
    <xf numFmtId="0" fontId="43" fillId="13" borderId="15" xfId="0" applyFont="1" applyFill="1" applyBorder="1" applyAlignment="1">
      <alignment/>
    </xf>
    <xf numFmtId="0" fontId="43" fillId="13" borderId="17" xfId="0" applyFont="1" applyFill="1" applyBorder="1" applyAlignment="1">
      <alignment/>
    </xf>
    <xf numFmtId="0" fontId="43" fillId="13" borderId="14" xfId="0" applyFont="1" applyFill="1" applyBorder="1" applyAlignment="1">
      <alignment/>
    </xf>
    <xf numFmtId="0" fontId="47" fillId="0" borderId="0" xfId="0" applyFont="1" applyFill="1" applyBorder="1" applyAlignment="1">
      <alignment vertical="center" wrapText="1"/>
    </xf>
    <xf numFmtId="0" fontId="47" fillId="13" borderId="15" xfId="0" applyFont="1" applyFill="1" applyBorder="1" applyAlignment="1">
      <alignment horizontal="center" vertical="center"/>
    </xf>
    <xf numFmtId="0" fontId="47" fillId="13" borderId="15" xfId="0" applyFont="1" applyFill="1" applyBorder="1" applyAlignment="1">
      <alignment horizontal="left" vertical="center"/>
    </xf>
    <xf numFmtId="1" fontId="47" fillId="13" borderId="18" xfId="0" applyNumberFormat="1" applyFont="1" applyFill="1" applyBorder="1" applyAlignment="1">
      <alignment horizontal="center" vertical="center" wrapText="1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7" borderId="16" xfId="0" applyFont="1" applyFill="1" applyBorder="1" applyAlignment="1">
      <alignment horizontal="center" vertical="center" wrapText="1"/>
    </xf>
    <xf numFmtId="0" fontId="47" fillId="17" borderId="20" xfId="0" applyFont="1" applyFill="1" applyBorder="1" applyAlignment="1">
      <alignment horizontal="center" vertical="center" wrapText="1"/>
    </xf>
    <xf numFmtId="0" fontId="47" fillId="17" borderId="21" xfId="0" applyFont="1" applyFill="1" applyBorder="1" applyAlignment="1">
      <alignment horizontal="center" vertical="center" wrapText="1"/>
    </xf>
    <xf numFmtId="0" fontId="47" fillId="17" borderId="22" xfId="0" applyFont="1" applyFill="1" applyBorder="1" applyAlignment="1">
      <alignment horizontal="center" vertical="center" wrapText="1"/>
    </xf>
    <xf numFmtId="0" fontId="47" fillId="17" borderId="23" xfId="0" applyFont="1" applyFill="1" applyBorder="1" applyAlignment="1">
      <alignment horizontal="center" vertical="center" wrapText="1"/>
    </xf>
    <xf numFmtId="0" fontId="47" fillId="17" borderId="2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2">
      <selection activeCell="G34" sqref="G34"/>
    </sheetView>
  </sheetViews>
  <sheetFormatPr defaultColWidth="11.421875" defaultRowHeight="15"/>
  <cols>
    <col min="2" max="2" width="25.8515625" style="0" bestFit="1" customWidth="1"/>
    <col min="3" max="3" width="10.140625" style="0" bestFit="1" customWidth="1"/>
    <col min="4" max="4" width="12.140625" style="0" bestFit="1" customWidth="1"/>
    <col min="5" max="5" width="8.140625" style="0" bestFit="1" customWidth="1"/>
    <col min="6" max="6" width="13.57421875" style="0" bestFit="1" customWidth="1"/>
    <col min="8" max="8" width="14.140625" style="0" bestFit="1" customWidth="1"/>
    <col min="9" max="9" width="6.421875" style="0" bestFit="1" customWidth="1"/>
  </cols>
  <sheetData>
    <row r="1" spans="1:3" ht="17.25">
      <c r="A1" s="1" t="s">
        <v>0</v>
      </c>
      <c r="B1" s="1"/>
      <c r="C1" s="2"/>
    </row>
    <row r="2" spans="1:3" ht="17.25">
      <c r="A2" s="1" t="s">
        <v>30</v>
      </c>
      <c r="B2" s="1"/>
      <c r="C2" s="2"/>
    </row>
    <row r="3" spans="1:3" ht="16.5">
      <c r="A3" s="2" t="s">
        <v>31</v>
      </c>
      <c r="B3" s="2"/>
      <c r="C3" s="3"/>
    </row>
    <row r="4" spans="1:3" ht="15">
      <c r="A4" s="4"/>
      <c r="B4" s="4"/>
      <c r="C4" s="4"/>
    </row>
    <row r="5" spans="1:12" ht="15.75">
      <c r="A5" s="37" t="s">
        <v>44</v>
      </c>
      <c r="B5" s="38"/>
      <c r="C5" s="39"/>
      <c r="L5" s="19"/>
    </row>
    <row r="6" spans="1:12" ht="31.5">
      <c r="A6" s="5" t="s">
        <v>3</v>
      </c>
      <c r="B6" s="6" t="s">
        <v>4</v>
      </c>
      <c r="C6" s="13" t="s">
        <v>34</v>
      </c>
      <c r="D6" s="14" t="s">
        <v>35</v>
      </c>
      <c r="E6" s="14" t="s">
        <v>36</v>
      </c>
      <c r="F6" s="14" t="s">
        <v>37</v>
      </c>
      <c r="G6" s="22" t="s">
        <v>38</v>
      </c>
      <c r="H6" s="22" t="s">
        <v>40</v>
      </c>
      <c r="I6" s="18" t="s">
        <v>39</v>
      </c>
      <c r="J6" s="22" t="s">
        <v>41</v>
      </c>
      <c r="K6" s="22" t="s">
        <v>42</v>
      </c>
      <c r="L6" s="22" t="s">
        <v>43</v>
      </c>
    </row>
    <row r="7" spans="1:12" ht="15.75">
      <c r="A7" s="7">
        <v>1</v>
      </c>
      <c r="B7" s="8" t="s">
        <v>6</v>
      </c>
      <c r="C7" s="9">
        <v>1271</v>
      </c>
      <c r="D7" s="9"/>
      <c r="E7" s="9"/>
      <c r="F7" s="20"/>
      <c r="G7" s="20"/>
      <c r="H7" s="20"/>
      <c r="I7" s="20"/>
      <c r="J7" s="20"/>
      <c r="K7" s="20"/>
      <c r="L7" s="20"/>
    </row>
    <row r="8" spans="1:12" ht="15.75">
      <c r="A8" s="7">
        <v>2</v>
      </c>
      <c r="B8" s="8" t="s">
        <v>7</v>
      </c>
      <c r="C8" s="9">
        <v>144</v>
      </c>
      <c r="D8" s="9"/>
      <c r="E8" s="9"/>
      <c r="F8" s="20"/>
      <c r="G8" s="20"/>
      <c r="H8" s="20"/>
      <c r="I8" s="20"/>
      <c r="J8" s="20"/>
      <c r="K8" s="20"/>
      <c r="L8" s="20"/>
    </row>
    <row r="9" spans="1:12" ht="15.75">
      <c r="A9" s="7">
        <v>3</v>
      </c>
      <c r="B9" s="8" t="s">
        <v>8</v>
      </c>
      <c r="C9" s="9">
        <v>340</v>
      </c>
      <c r="D9" s="9"/>
      <c r="E9" s="9"/>
      <c r="F9" s="9">
        <v>165</v>
      </c>
      <c r="G9" s="20"/>
      <c r="H9" s="20"/>
      <c r="I9" s="20"/>
      <c r="J9" s="20"/>
      <c r="K9" s="20"/>
      <c r="L9" s="20"/>
    </row>
    <row r="10" spans="1:12" ht="15.75">
      <c r="A10" s="7">
        <v>4</v>
      </c>
      <c r="B10" s="8" t="s">
        <v>9</v>
      </c>
      <c r="C10" s="9">
        <v>710</v>
      </c>
      <c r="D10" s="9"/>
      <c r="E10" s="9"/>
      <c r="F10" s="9">
        <v>238</v>
      </c>
      <c r="G10" s="20"/>
      <c r="H10" s="20"/>
      <c r="I10" s="20"/>
      <c r="J10" s="20"/>
      <c r="K10" s="20"/>
      <c r="L10" s="20"/>
    </row>
    <row r="11" spans="1:12" ht="15.75">
      <c r="A11" s="7">
        <v>5</v>
      </c>
      <c r="B11" s="8" t="s">
        <v>10</v>
      </c>
      <c r="C11" s="9">
        <v>397</v>
      </c>
      <c r="D11" s="9"/>
      <c r="E11" s="9"/>
      <c r="F11" s="20"/>
      <c r="G11" s="20"/>
      <c r="H11" s="20"/>
      <c r="I11" s="20"/>
      <c r="J11" s="20"/>
      <c r="K11" s="20"/>
      <c r="L11" s="20"/>
    </row>
    <row r="12" spans="1:12" ht="15.75">
      <c r="A12" s="7">
        <v>6</v>
      </c>
      <c r="B12" s="8" t="s">
        <v>11</v>
      </c>
      <c r="C12" s="9">
        <v>412</v>
      </c>
      <c r="D12" s="9"/>
      <c r="E12" s="9"/>
      <c r="F12" s="20"/>
      <c r="G12" s="20"/>
      <c r="H12" s="20"/>
      <c r="I12" s="20"/>
      <c r="J12" s="20"/>
      <c r="K12" s="20"/>
      <c r="L12" s="20"/>
    </row>
    <row r="13" spans="1:12" ht="15.75">
      <c r="A13" s="7">
        <v>7</v>
      </c>
      <c r="B13" s="8" t="s">
        <v>12</v>
      </c>
      <c r="C13" s="9">
        <v>0</v>
      </c>
      <c r="D13" s="9"/>
      <c r="E13" s="9"/>
      <c r="F13" s="9">
        <v>159</v>
      </c>
      <c r="G13" s="20"/>
      <c r="H13" s="20"/>
      <c r="I13" s="20"/>
      <c r="J13" s="9">
        <v>128</v>
      </c>
      <c r="K13" s="20"/>
      <c r="L13" s="9">
        <v>115</v>
      </c>
    </row>
    <row r="14" spans="1:12" ht="15.75">
      <c r="A14" s="7">
        <v>8</v>
      </c>
      <c r="B14" s="8" t="s">
        <v>13</v>
      </c>
      <c r="C14" s="9">
        <v>657</v>
      </c>
      <c r="D14" s="9"/>
      <c r="E14" s="9"/>
      <c r="F14" s="20"/>
      <c r="G14" s="20"/>
      <c r="H14" s="20"/>
      <c r="I14" s="20"/>
      <c r="J14" s="9">
        <v>88</v>
      </c>
      <c r="K14" s="20"/>
      <c r="L14" s="20"/>
    </row>
    <row r="15" spans="1:12" ht="15.75">
      <c r="A15" s="7">
        <v>9</v>
      </c>
      <c r="B15" s="8" t="s">
        <v>14</v>
      </c>
      <c r="C15" s="9">
        <v>444</v>
      </c>
      <c r="D15" s="9"/>
      <c r="E15" s="9"/>
      <c r="F15" s="20"/>
      <c r="G15" s="20"/>
      <c r="H15" s="20"/>
      <c r="I15" s="9">
        <v>267</v>
      </c>
      <c r="J15" s="9">
        <v>79</v>
      </c>
      <c r="K15" s="20"/>
      <c r="L15" s="20"/>
    </row>
    <row r="16" spans="1:12" ht="15.75">
      <c r="A16" s="7">
        <v>9</v>
      </c>
      <c r="B16" s="8" t="s">
        <v>15</v>
      </c>
      <c r="C16" s="9">
        <v>385</v>
      </c>
      <c r="D16" s="9"/>
      <c r="E16" s="9"/>
      <c r="F16" s="20"/>
      <c r="G16" s="20"/>
      <c r="H16" s="20"/>
      <c r="I16" s="20"/>
      <c r="J16" s="20"/>
      <c r="K16" s="20"/>
      <c r="L16" s="20"/>
    </row>
    <row r="17" spans="1:12" ht="15.75">
      <c r="A17" s="7">
        <v>10</v>
      </c>
      <c r="B17" s="8" t="s">
        <v>16</v>
      </c>
      <c r="C17" s="9">
        <v>420</v>
      </c>
      <c r="D17" s="9"/>
      <c r="E17" s="9"/>
      <c r="F17" s="20"/>
      <c r="G17" s="20"/>
      <c r="H17" s="20"/>
      <c r="I17" s="20"/>
      <c r="J17" s="20"/>
      <c r="K17" s="20"/>
      <c r="L17" s="20"/>
    </row>
    <row r="18" spans="1:12" ht="15.75">
      <c r="A18" s="7">
        <v>11</v>
      </c>
      <c r="B18" s="8" t="s">
        <v>17</v>
      </c>
      <c r="C18" s="9">
        <v>793</v>
      </c>
      <c r="D18" s="9"/>
      <c r="E18" s="9"/>
      <c r="F18" s="20"/>
      <c r="G18" s="20"/>
      <c r="H18" s="20"/>
      <c r="I18" s="9">
        <v>5</v>
      </c>
      <c r="J18" s="9">
        <v>44</v>
      </c>
      <c r="K18" s="20"/>
      <c r="L18" s="20"/>
    </row>
    <row r="19" spans="1:12" ht="15.75">
      <c r="A19" s="7">
        <v>12</v>
      </c>
      <c r="B19" s="8" t="s">
        <v>18</v>
      </c>
      <c r="C19" s="9">
        <v>383</v>
      </c>
      <c r="D19" s="9"/>
      <c r="E19" s="9"/>
      <c r="F19" s="20"/>
      <c r="G19" s="20"/>
      <c r="H19" s="20"/>
      <c r="I19" s="9">
        <v>123</v>
      </c>
      <c r="J19" s="20"/>
      <c r="K19" s="20"/>
      <c r="L19" s="20"/>
    </row>
    <row r="20" spans="1:12" ht="15.75">
      <c r="A20" s="7">
        <v>12</v>
      </c>
      <c r="B20" s="8" t="s">
        <v>19</v>
      </c>
      <c r="C20" s="9">
        <v>324</v>
      </c>
      <c r="D20" s="9"/>
      <c r="E20" s="9"/>
      <c r="F20" s="20"/>
      <c r="G20" s="20"/>
      <c r="H20" s="20"/>
      <c r="I20" s="20"/>
      <c r="J20" s="20"/>
      <c r="K20" s="20"/>
      <c r="L20" s="20"/>
    </row>
    <row r="21" spans="1:12" ht="15.75">
      <c r="A21" s="7">
        <v>13</v>
      </c>
      <c r="B21" s="8" t="s">
        <v>20</v>
      </c>
      <c r="C21" s="9">
        <v>117</v>
      </c>
      <c r="D21" s="9"/>
      <c r="E21" s="9"/>
      <c r="F21" s="20"/>
      <c r="G21" s="20"/>
      <c r="H21" s="20"/>
      <c r="I21" s="9">
        <v>132</v>
      </c>
      <c r="J21" s="20"/>
      <c r="K21" s="20"/>
      <c r="L21" s="20"/>
    </row>
    <row r="22" spans="1:12" ht="15.75">
      <c r="A22" s="7">
        <v>14</v>
      </c>
      <c r="B22" s="8" t="s">
        <v>21</v>
      </c>
      <c r="C22" s="9">
        <v>200</v>
      </c>
      <c r="D22" s="9"/>
      <c r="E22" s="9"/>
      <c r="F22" s="20"/>
      <c r="G22" s="20"/>
      <c r="H22" s="20"/>
      <c r="I22" s="20"/>
      <c r="J22" s="9">
        <v>98</v>
      </c>
      <c r="K22" s="9">
        <v>200</v>
      </c>
      <c r="L22" s="20"/>
    </row>
    <row r="23" spans="1:12" ht="15.75">
      <c r="A23" s="7">
        <v>15</v>
      </c>
      <c r="B23" s="8" t="s">
        <v>22</v>
      </c>
      <c r="C23" s="9">
        <v>522</v>
      </c>
      <c r="D23" s="9">
        <v>0</v>
      </c>
      <c r="E23" s="9">
        <v>0</v>
      </c>
      <c r="F23" s="20"/>
      <c r="G23" s="20"/>
      <c r="H23" s="20"/>
      <c r="I23" s="20"/>
      <c r="J23" s="20"/>
      <c r="K23" s="20"/>
      <c r="L23" s="20"/>
    </row>
    <row r="24" spans="1:12" ht="15.75">
      <c r="A24" s="7">
        <v>16</v>
      </c>
      <c r="B24" s="8" t="s">
        <v>23</v>
      </c>
      <c r="C24" s="9">
        <v>375</v>
      </c>
      <c r="D24" s="9">
        <v>49</v>
      </c>
      <c r="E24" s="9">
        <v>162</v>
      </c>
      <c r="F24" s="20"/>
      <c r="G24" s="20"/>
      <c r="H24" s="20"/>
      <c r="I24" s="20"/>
      <c r="J24" s="20"/>
      <c r="K24" s="20"/>
      <c r="L24" s="20"/>
    </row>
    <row r="25" spans="1:12" ht="15.75">
      <c r="A25" s="7">
        <v>17</v>
      </c>
      <c r="B25" s="8" t="s">
        <v>24</v>
      </c>
      <c r="C25" s="9">
        <v>270</v>
      </c>
      <c r="D25" s="9"/>
      <c r="E25" s="9">
        <v>14</v>
      </c>
      <c r="F25" s="20"/>
      <c r="G25" s="20"/>
      <c r="H25" s="20"/>
      <c r="I25" s="20"/>
      <c r="J25" s="20"/>
      <c r="K25" s="20"/>
      <c r="L25" s="20"/>
    </row>
    <row r="26" spans="1:12" ht="15.75">
      <c r="A26" s="7">
        <v>18</v>
      </c>
      <c r="B26" s="8" t="s">
        <v>25</v>
      </c>
      <c r="C26" s="9">
        <v>86</v>
      </c>
      <c r="D26" s="9"/>
      <c r="E26" s="9">
        <v>21</v>
      </c>
      <c r="F26" s="20"/>
      <c r="G26" s="20"/>
      <c r="H26" s="20"/>
      <c r="I26" s="20"/>
      <c r="J26" s="20"/>
      <c r="K26" s="20"/>
      <c r="L26" s="20"/>
    </row>
    <row r="27" spans="1:12" ht="15.75">
      <c r="A27" s="7">
        <v>19</v>
      </c>
      <c r="B27" s="8" t="s">
        <v>26</v>
      </c>
      <c r="C27" s="9">
        <v>730</v>
      </c>
      <c r="D27" s="9"/>
      <c r="E27" s="9"/>
      <c r="F27" s="20"/>
      <c r="G27" s="20"/>
      <c r="H27" s="20"/>
      <c r="I27" s="20"/>
      <c r="J27" s="20"/>
      <c r="K27" s="20"/>
      <c r="L27" s="20"/>
    </row>
    <row r="28" spans="1:12" ht="15.75">
      <c r="A28" s="7">
        <v>20</v>
      </c>
      <c r="B28" s="8" t="s">
        <v>27</v>
      </c>
      <c r="C28" s="9">
        <v>398</v>
      </c>
      <c r="D28" s="9"/>
      <c r="E28" s="9"/>
      <c r="F28" s="20"/>
      <c r="G28" s="21">
        <v>29</v>
      </c>
      <c r="H28" s="21">
        <v>12</v>
      </c>
      <c r="I28" s="20"/>
      <c r="J28" s="20"/>
      <c r="K28" s="20"/>
      <c r="L28" s="20"/>
    </row>
    <row r="29" spans="1:12" ht="15.75">
      <c r="A29" s="7">
        <v>21</v>
      </c>
      <c r="B29" s="8" t="s">
        <v>28</v>
      </c>
      <c r="C29" s="9">
        <v>630</v>
      </c>
      <c r="D29" s="9"/>
      <c r="E29" s="9"/>
      <c r="F29" s="20"/>
      <c r="G29" s="20"/>
      <c r="H29" s="20"/>
      <c r="I29" s="20"/>
      <c r="J29" s="20"/>
      <c r="K29" s="20"/>
      <c r="L29" s="20"/>
    </row>
    <row r="30" spans="1:12" ht="15.75">
      <c r="A30" s="7">
        <v>22</v>
      </c>
      <c r="B30" s="8" t="s">
        <v>29</v>
      </c>
      <c r="C30" s="9">
        <v>346</v>
      </c>
      <c r="D30" s="9"/>
      <c r="E30" s="9"/>
      <c r="F30" s="20"/>
      <c r="G30" s="20"/>
      <c r="H30" s="20"/>
      <c r="I30" s="20"/>
      <c r="J30" s="20"/>
      <c r="K30" s="20"/>
      <c r="L30" s="20"/>
    </row>
    <row r="31" spans="1:12" ht="15.75">
      <c r="A31" s="10"/>
      <c r="B31" s="11" t="s">
        <v>5</v>
      </c>
      <c r="C31" s="12">
        <f aca="true" t="shared" si="0" ref="C31:L31">SUM(C7:C30)</f>
        <v>10354</v>
      </c>
      <c r="D31" s="12">
        <f t="shared" si="0"/>
        <v>49</v>
      </c>
      <c r="E31" s="12">
        <f t="shared" si="0"/>
        <v>197</v>
      </c>
      <c r="F31" s="12">
        <f t="shared" si="0"/>
        <v>562</v>
      </c>
      <c r="G31" s="12">
        <f t="shared" si="0"/>
        <v>29</v>
      </c>
      <c r="H31" s="12">
        <f t="shared" si="0"/>
        <v>12</v>
      </c>
      <c r="I31" s="12">
        <f t="shared" si="0"/>
        <v>527</v>
      </c>
      <c r="J31" s="12">
        <f t="shared" si="0"/>
        <v>437</v>
      </c>
      <c r="K31" s="12">
        <f t="shared" si="0"/>
        <v>200</v>
      </c>
      <c r="L31" s="12">
        <f t="shared" si="0"/>
        <v>115</v>
      </c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2">
      <selection activeCell="C31" sqref="C31:L31"/>
    </sheetView>
  </sheetViews>
  <sheetFormatPr defaultColWidth="11.421875" defaultRowHeight="15"/>
  <cols>
    <col min="2" max="2" width="25.8515625" style="0" bestFit="1" customWidth="1"/>
    <col min="3" max="3" width="17.57421875" style="0" customWidth="1"/>
    <col min="4" max="4" width="13.57421875" style="0" customWidth="1"/>
    <col min="5" max="5" width="15.57421875" style="0" customWidth="1"/>
    <col min="6" max="6" width="14.7109375" style="0" customWidth="1"/>
    <col min="8" max="8" width="14.140625" style="0" bestFit="1" customWidth="1"/>
  </cols>
  <sheetData>
    <row r="1" spans="1:3" ht="17.25">
      <c r="A1" s="1" t="s">
        <v>0</v>
      </c>
      <c r="B1" s="1"/>
      <c r="C1" s="2"/>
    </row>
    <row r="2" spans="1:3" ht="17.25">
      <c r="A2" s="1" t="s">
        <v>1</v>
      </c>
      <c r="B2" s="1"/>
      <c r="C2" s="2"/>
    </row>
    <row r="3" spans="1:3" ht="16.5">
      <c r="A3" s="2" t="s">
        <v>32</v>
      </c>
      <c r="B3" s="2"/>
      <c r="C3" s="3"/>
    </row>
    <row r="4" spans="1:3" ht="15">
      <c r="A4" s="4"/>
      <c r="B4" s="4"/>
      <c r="C4" s="4"/>
    </row>
    <row r="5" spans="1:3" ht="15.75" customHeight="1">
      <c r="A5" s="37" t="s">
        <v>44</v>
      </c>
      <c r="B5" s="38"/>
      <c r="C5" s="39"/>
    </row>
    <row r="6" spans="1:12" ht="31.5">
      <c r="A6" s="5" t="s">
        <v>3</v>
      </c>
      <c r="B6" s="6" t="s">
        <v>4</v>
      </c>
      <c r="C6" s="13" t="s">
        <v>34</v>
      </c>
      <c r="D6" s="14" t="s">
        <v>35</v>
      </c>
      <c r="E6" s="14" t="s">
        <v>36</v>
      </c>
      <c r="F6" s="14" t="s">
        <v>37</v>
      </c>
      <c r="G6" s="22" t="s">
        <v>38</v>
      </c>
      <c r="H6" s="22" t="s">
        <v>40</v>
      </c>
      <c r="I6" s="18" t="s">
        <v>39</v>
      </c>
      <c r="J6" s="22" t="s">
        <v>41</v>
      </c>
      <c r="K6" s="22" t="s">
        <v>42</v>
      </c>
      <c r="L6" s="22" t="s">
        <v>43</v>
      </c>
    </row>
    <row r="7" spans="1:12" ht="15.75">
      <c r="A7" s="7">
        <v>1</v>
      </c>
      <c r="B7" s="8" t="s">
        <v>6</v>
      </c>
      <c r="C7" s="9">
        <v>1320</v>
      </c>
      <c r="D7" s="9"/>
      <c r="E7" s="9"/>
      <c r="F7" s="20"/>
      <c r="G7" s="20"/>
      <c r="H7" s="20"/>
      <c r="I7" s="20"/>
      <c r="J7" s="20"/>
      <c r="K7" s="20"/>
      <c r="L7" s="20"/>
    </row>
    <row r="8" spans="1:12" ht="15.75">
      <c r="A8" s="7">
        <v>2</v>
      </c>
      <c r="B8" s="8" t="s">
        <v>7</v>
      </c>
      <c r="C8" s="9">
        <v>144</v>
      </c>
      <c r="D8" s="9"/>
      <c r="E8" s="9"/>
      <c r="F8" s="20"/>
      <c r="G8" s="20"/>
      <c r="H8" s="20"/>
      <c r="I8" s="20"/>
      <c r="J8" s="20"/>
      <c r="K8" s="20"/>
      <c r="L8" s="20"/>
    </row>
    <row r="9" spans="1:12" ht="15.75">
      <c r="A9" s="7">
        <v>3</v>
      </c>
      <c r="B9" s="8" t="s">
        <v>8</v>
      </c>
      <c r="C9" s="9">
        <v>344</v>
      </c>
      <c r="D9" s="9"/>
      <c r="E9" s="9"/>
      <c r="F9" s="9">
        <v>166</v>
      </c>
      <c r="G9" s="20"/>
      <c r="H9" s="20"/>
      <c r="I9" s="20"/>
      <c r="J9" s="20"/>
      <c r="K9" s="20"/>
      <c r="L9" s="20"/>
    </row>
    <row r="10" spans="1:12" ht="15.75">
      <c r="A10" s="7">
        <v>4</v>
      </c>
      <c r="B10" s="8" t="s">
        <v>9</v>
      </c>
      <c r="C10" s="9">
        <v>716</v>
      </c>
      <c r="D10" s="9"/>
      <c r="E10" s="9"/>
      <c r="F10" s="9">
        <v>238</v>
      </c>
      <c r="G10" s="20"/>
      <c r="H10" s="20"/>
      <c r="I10" s="20"/>
      <c r="J10" s="20"/>
      <c r="K10" s="20"/>
      <c r="L10" s="20"/>
    </row>
    <row r="11" spans="1:12" ht="15.75">
      <c r="A11" s="7">
        <v>5</v>
      </c>
      <c r="B11" s="8" t="s">
        <v>10</v>
      </c>
      <c r="C11" s="9">
        <v>540</v>
      </c>
      <c r="D11" s="9"/>
      <c r="E11" s="9"/>
      <c r="F11" s="20"/>
      <c r="G11" s="20"/>
      <c r="H11" s="20"/>
      <c r="I11" s="20"/>
      <c r="J11" s="20"/>
      <c r="K11" s="20"/>
      <c r="L11" s="20"/>
    </row>
    <row r="12" spans="1:12" ht="15.75">
      <c r="A12" s="7">
        <v>6</v>
      </c>
      <c r="B12" s="8" t="s">
        <v>11</v>
      </c>
      <c r="C12" s="9">
        <v>413</v>
      </c>
      <c r="D12" s="9"/>
      <c r="E12" s="9"/>
      <c r="F12" s="20"/>
      <c r="G12" s="20"/>
      <c r="H12" s="20"/>
      <c r="I12" s="20"/>
      <c r="J12" s="20"/>
      <c r="K12" s="20"/>
      <c r="L12" s="20"/>
    </row>
    <row r="13" spans="1:12" ht="15.75">
      <c r="A13" s="7">
        <v>7</v>
      </c>
      <c r="B13" s="8" t="s">
        <v>12</v>
      </c>
      <c r="C13" s="9"/>
      <c r="D13" s="9"/>
      <c r="E13" s="9"/>
      <c r="F13" s="9">
        <v>148</v>
      </c>
      <c r="G13" s="20"/>
      <c r="H13" s="20"/>
      <c r="I13" s="20"/>
      <c r="J13" s="9">
        <v>129</v>
      </c>
      <c r="K13" s="20"/>
      <c r="L13" s="9">
        <v>120</v>
      </c>
    </row>
    <row r="14" spans="1:12" ht="15.75">
      <c r="A14" s="7">
        <v>8</v>
      </c>
      <c r="B14" s="8" t="s">
        <v>13</v>
      </c>
      <c r="C14" s="9">
        <v>666</v>
      </c>
      <c r="D14" s="9"/>
      <c r="E14" s="9"/>
      <c r="F14" s="20"/>
      <c r="G14" s="20"/>
      <c r="H14" s="20"/>
      <c r="I14" s="20"/>
      <c r="J14" s="9">
        <v>100</v>
      </c>
      <c r="K14" s="20"/>
      <c r="L14" s="20"/>
    </row>
    <row r="15" spans="1:12" ht="15.75">
      <c r="A15" s="7">
        <v>9</v>
      </c>
      <c r="B15" s="8" t="s">
        <v>14</v>
      </c>
      <c r="C15" s="9">
        <v>461</v>
      </c>
      <c r="D15" s="9"/>
      <c r="E15" s="9"/>
      <c r="F15" s="20"/>
      <c r="G15" s="20"/>
      <c r="H15" s="20"/>
      <c r="I15" s="9">
        <v>263</v>
      </c>
      <c r="J15" s="9">
        <v>80</v>
      </c>
      <c r="K15" s="20"/>
      <c r="L15" s="20"/>
    </row>
    <row r="16" spans="1:12" ht="15.75">
      <c r="A16" s="7">
        <v>9</v>
      </c>
      <c r="B16" s="8" t="s">
        <v>15</v>
      </c>
      <c r="C16" s="9">
        <v>520</v>
      </c>
      <c r="D16" s="9"/>
      <c r="E16" s="9"/>
      <c r="F16" s="20"/>
      <c r="G16" s="20"/>
      <c r="H16" s="20"/>
      <c r="I16" s="20"/>
      <c r="J16" s="20"/>
      <c r="K16" s="20"/>
      <c r="L16" s="20"/>
    </row>
    <row r="17" spans="1:12" ht="15.75">
      <c r="A17" s="7">
        <v>10</v>
      </c>
      <c r="B17" s="8" t="s">
        <v>16</v>
      </c>
      <c r="C17" s="9">
        <v>601</v>
      </c>
      <c r="D17" s="9"/>
      <c r="E17" s="9"/>
      <c r="F17" s="20"/>
      <c r="G17" s="20"/>
      <c r="H17" s="20"/>
      <c r="I17" s="20"/>
      <c r="J17" s="20"/>
      <c r="K17" s="20"/>
      <c r="L17" s="20"/>
    </row>
    <row r="18" spans="1:12" ht="15.75">
      <c r="A18" s="7">
        <v>11</v>
      </c>
      <c r="B18" s="8" t="s">
        <v>17</v>
      </c>
      <c r="C18" s="9">
        <f>825-36</f>
        <v>789</v>
      </c>
      <c r="D18" s="9"/>
      <c r="E18" s="9"/>
      <c r="F18" s="20"/>
      <c r="G18" s="20"/>
      <c r="H18" s="20"/>
      <c r="I18" s="9">
        <v>6</v>
      </c>
      <c r="J18" s="9">
        <v>47</v>
      </c>
      <c r="K18" s="20"/>
      <c r="L18" s="20"/>
    </row>
    <row r="19" spans="1:12" ht="15.75">
      <c r="A19" s="7">
        <v>12</v>
      </c>
      <c r="B19" s="8" t="s">
        <v>18</v>
      </c>
      <c r="C19" s="9">
        <v>566</v>
      </c>
      <c r="D19" s="9"/>
      <c r="E19" s="9"/>
      <c r="F19" s="20"/>
      <c r="G19" s="20"/>
      <c r="H19" s="20"/>
      <c r="I19" s="9">
        <v>186</v>
      </c>
      <c r="J19" s="20"/>
      <c r="K19" s="20"/>
      <c r="L19" s="20"/>
    </row>
    <row r="20" spans="1:12" ht="15.75">
      <c r="A20" s="7">
        <v>12</v>
      </c>
      <c r="B20" s="8" t="s">
        <v>19</v>
      </c>
      <c r="C20" s="9">
        <v>324</v>
      </c>
      <c r="D20" s="9"/>
      <c r="E20" s="9"/>
      <c r="F20" s="20"/>
      <c r="G20" s="20"/>
      <c r="H20" s="20"/>
      <c r="I20" s="20"/>
      <c r="J20" s="20"/>
      <c r="K20" s="20"/>
      <c r="L20" s="20"/>
    </row>
    <row r="21" spans="1:12" ht="15.75">
      <c r="A21" s="7">
        <v>13</v>
      </c>
      <c r="B21" s="8" t="s">
        <v>20</v>
      </c>
      <c r="C21" s="9">
        <f>218-12</f>
        <v>206</v>
      </c>
      <c r="D21" s="9"/>
      <c r="E21" s="9"/>
      <c r="F21" s="20"/>
      <c r="G21" s="20"/>
      <c r="H21" s="20"/>
      <c r="I21" s="9">
        <v>193</v>
      </c>
      <c r="J21" s="20"/>
      <c r="K21" s="20"/>
      <c r="L21" s="20"/>
    </row>
    <row r="22" spans="1:12" ht="15.75">
      <c r="A22" s="7">
        <v>14</v>
      </c>
      <c r="B22" s="8" t="s">
        <v>21</v>
      </c>
      <c r="C22" s="9">
        <v>200</v>
      </c>
      <c r="D22" s="9"/>
      <c r="E22" s="9"/>
      <c r="F22" s="20"/>
      <c r="G22" s="20"/>
      <c r="H22" s="20"/>
      <c r="I22" s="20"/>
      <c r="J22" s="9">
        <v>98</v>
      </c>
      <c r="K22" s="9">
        <v>171</v>
      </c>
      <c r="L22" s="20"/>
    </row>
    <row r="23" spans="1:12" ht="15.75">
      <c r="A23" s="7">
        <v>15</v>
      </c>
      <c r="B23" s="8" t="s">
        <v>22</v>
      </c>
      <c r="C23" s="9">
        <v>526</v>
      </c>
      <c r="D23" s="9"/>
      <c r="E23" s="9"/>
      <c r="F23" s="20"/>
      <c r="G23" s="20"/>
      <c r="H23" s="20"/>
      <c r="I23" s="20"/>
      <c r="J23" s="20"/>
      <c r="K23" s="20"/>
      <c r="L23" s="20"/>
    </row>
    <row r="24" spans="1:12" ht="15.75">
      <c r="A24" s="7">
        <v>16</v>
      </c>
      <c r="B24" s="8" t="s">
        <v>23</v>
      </c>
      <c r="C24" s="9">
        <v>392</v>
      </c>
      <c r="D24" s="9">
        <v>41</v>
      </c>
      <c r="E24" s="9">
        <v>171</v>
      </c>
      <c r="F24" s="20"/>
      <c r="G24" s="20"/>
      <c r="H24" s="20"/>
      <c r="I24" s="20"/>
      <c r="J24" s="20"/>
      <c r="K24" s="20"/>
      <c r="L24" s="20"/>
    </row>
    <row r="25" spans="1:12" ht="15.75">
      <c r="A25" s="7">
        <v>17</v>
      </c>
      <c r="B25" s="8" t="s">
        <v>24</v>
      </c>
      <c r="C25" s="9">
        <v>269</v>
      </c>
      <c r="D25" s="9"/>
      <c r="E25" s="9">
        <v>14</v>
      </c>
      <c r="F25" s="20"/>
      <c r="G25" s="20"/>
      <c r="H25" s="20"/>
      <c r="I25" s="20"/>
      <c r="J25" s="20"/>
      <c r="K25" s="20"/>
      <c r="L25" s="20"/>
    </row>
    <row r="26" spans="1:12" ht="15.75">
      <c r="A26" s="7">
        <v>18</v>
      </c>
      <c r="B26" s="8" t="s">
        <v>25</v>
      </c>
      <c r="C26" s="9">
        <f>98-16</f>
        <v>82</v>
      </c>
      <c r="D26" s="9"/>
      <c r="E26" s="9">
        <v>25</v>
      </c>
      <c r="F26" s="20"/>
      <c r="G26" s="20"/>
      <c r="H26" s="20"/>
      <c r="I26" s="20"/>
      <c r="J26" s="20"/>
      <c r="K26" s="20"/>
      <c r="L26" s="20"/>
    </row>
    <row r="27" spans="1:12" ht="15.75">
      <c r="A27" s="7">
        <v>19</v>
      </c>
      <c r="B27" s="8" t="s">
        <v>26</v>
      </c>
      <c r="C27" s="9">
        <v>715</v>
      </c>
      <c r="D27" s="9"/>
      <c r="E27" s="9"/>
      <c r="F27" s="20"/>
      <c r="G27" s="20"/>
      <c r="H27" s="20"/>
      <c r="I27" s="20"/>
      <c r="J27" s="20"/>
      <c r="K27" s="20"/>
      <c r="L27" s="20"/>
    </row>
    <row r="28" spans="1:12" ht="15.75">
      <c r="A28" s="7">
        <v>20</v>
      </c>
      <c r="B28" s="8" t="s">
        <v>27</v>
      </c>
      <c r="C28" s="9">
        <f>426-12</f>
        <v>414</v>
      </c>
      <c r="D28" s="9"/>
      <c r="E28" s="9"/>
      <c r="F28" s="20"/>
      <c r="G28" s="21">
        <v>33</v>
      </c>
      <c r="H28" s="21">
        <v>10</v>
      </c>
      <c r="I28" s="20"/>
      <c r="J28" s="20"/>
      <c r="K28" s="20"/>
      <c r="L28" s="20"/>
    </row>
    <row r="29" spans="1:12" ht="15.75">
      <c r="A29" s="7">
        <v>21</v>
      </c>
      <c r="B29" s="8" t="s">
        <v>28</v>
      </c>
      <c r="C29" s="9">
        <v>634</v>
      </c>
      <c r="D29" s="9"/>
      <c r="E29" s="9"/>
      <c r="F29" s="20"/>
      <c r="G29" s="20"/>
      <c r="H29" s="20"/>
      <c r="I29" s="20"/>
      <c r="J29" s="20"/>
      <c r="K29" s="20"/>
      <c r="L29" s="20"/>
    </row>
    <row r="30" spans="1:12" ht="15.75">
      <c r="A30" s="7">
        <v>22</v>
      </c>
      <c r="B30" s="8" t="s">
        <v>29</v>
      </c>
      <c r="C30" s="9">
        <v>346</v>
      </c>
      <c r="D30" s="9"/>
      <c r="E30" s="9"/>
      <c r="F30" s="20"/>
      <c r="G30" s="20"/>
      <c r="H30" s="20"/>
      <c r="I30" s="20"/>
      <c r="J30" s="20"/>
      <c r="K30" s="20"/>
      <c r="L30" s="20"/>
    </row>
    <row r="31" spans="1:12" ht="15.75">
      <c r="A31" s="10"/>
      <c r="B31" s="11" t="s">
        <v>5</v>
      </c>
      <c r="C31" s="12">
        <f>SUM(C7:C30)</f>
        <v>11188</v>
      </c>
      <c r="D31" s="12">
        <f aca="true" t="shared" si="0" ref="D31:L31">SUM(D7:D30)</f>
        <v>41</v>
      </c>
      <c r="E31" s="12">
        <f t="shared" si="0"/>
        <v>210</v>
      </c>
      <c r="F31" s="12">
        <f t="shared" si="0"/>
        <v>552</v>
      </c>
      <c r="G31" s="12">
        <f t="shared" si="0"/>
        <v>33</v>
      </c>
      <c r="H31" s="12">
        <f t="shared" si="0"/>
        <v>10</v>
      </c>
      <c r="I31" s="12">
        <f t="shared" si="0"/>
        <v>648</v>
      </c>
      <c r="J31" s="12">
        <f t="shared" si="0"/>
        <v>454</v>
      </c>
      <c r="K31" s="12">
        <f t="shared" si="0"/>
        <v>171</v>
      </c>
      <c r="L31" s="12">
        <f t="shared" si="0"/>
        <v>120</v>
      </c>
    </row>
  </sheetData>
  <sheetProtection/>
  <mergeCells count="1">
    <mergeCell ref="A5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6">
      <pane xSplit="2" topLeftCell="C1" activePane="topRight" state="frozen"/>
      <selection pane="topLeft" activeCell="A1" sqref="A1"/>
      <selection pane="topRight" activeCell="C31" sqref="C31:L31"/>
    </sheetView>
  </sheetViews>
  <sheetFormatPr defaultColWidth="11.421875" defaultRowHeight="15"/>
  <cols>
    <col min="2" max="2" width="25.8515625" style="0" bestFit="1" customWidth="1"/>
    <col min="3" max="3" width="16.57421875" style="0" customWidth="1"/>
    <col min="4" max="4" width="13.57421875" style="0" customWidth="1"/>
    <col min="5" max="5" width="15.8515625" style="0" customWidth="1"/>
  </cols>
  <sheetData>
    <row r="1" spans="1:3" ht="17.25">
      <c r="A1" s="1" t="s">
        <v>0</v>
      </c>
      <c r="B1" s="1"/>
      <c r="C1" s="2"/>
    </row>
    <row r="2" spans="1:3" ht="17.25">
      <c r="A2" s="1" t="s">
        <v>1</v>
      </c>
      <c r="B2" s="1"/>
      <c r="C2" s="2"/>
    </row>
    <row r="3" spans="1:3" ht="16.5">
      <c r="A3" s="2" t="s">
        <v>2</v>
      </c>
      <c r="B3" s="2"/>
      <c r="C3" s="3"/>
    </row>
    <row r="4" spans="1:3" ht="15">
      <c r="A4" s="4"/>
      <c r="B4" s="4"/>
      <c r="C4" s="4"/>
    </row>
    <row r="5" spans="1:3" ht="15.75" customHeight="1">
      <c r="A5" s="37" t="s">
        <v>44</v>
      </c>
      <c r="B5" s="38"/>
      <c r="C5" s="39"/>
    </row>
    <row r="6" spans="1:12" ht="31.5">
      <c r="A6" s="5" t="s">
        <v>3</v>
      </c>
      <c r="B6" s="6" t="s">
        <v>4</v>
      </c>
      <c r="C6" s="13" t="s">
        <v>34</v>
      </c>
      <c r="D6" s="14" t="s">
        <v>35</v>
      </c>
      <c r="E6" s="14" t="s">
        <v>36</v>
      </c>
      <c r="F6" s="14" t="s">
        <v>37</v>
      </c>
      <c r="G6" s="22" t="s">
        <v>38</v>
      </c>
      <c r="H6" s="22" t="s">
        <v>40</v>
      </c>
      <c r="I6" s="18" t="s">
        <v>39</v>
      </c>
      <c r="J6" s="22" t="s">
        <v>41</v>
      </c>
      <c r="K6" s="22" t="s">
        <v>42</v>
      </c>
      <c r="L6" s="22" t="s">
        <v>43</v>
      </c>
    </row>
    <row r="7" spans="1:12" ht="15.75">
      <c r="A7" s="7">
        <v>1</v>
      </c>
      <c r="B7" s="8" t="s">
        <v>23</v>
      </c>
      <c r="C7" s="9">
        <f>392-26</f>
        <v>366</v>
      </c>
      <c r="D7" s="9">
        <v>60</v>
      </c>
      <c r="E7" s="9">
        <v>178</v>
      </c>
      <c r="F7" s="20"/>
      <c r="G7" s="20"/>
      <c r="H7" s="20"/>
      <c r="I7" s="20"/>
      <c r="J7" s="20"/>
      <c r="K7" s="20"/>
      <c r="L7" s="20"/>
    </row>
    <row r="8" spans="1:12" ht="15.75">
      <c r="A8" s="7">
        <v>2</v>
      </c>
      <c r="B8" s="8" t="s">
        <v>22</v>
      </c>
      <c r="C8" s="9">
        <v>526</v>
      </c>
      <c r="D8" s="9"/>
      <c r="E8" s="9"/>
      <c r="F8" s="20"/>
      <c r="G8" s="20"/>
      <c r="H8" s="20"/>
      <c r="I8" s="20"/>
      <c r="J8" s="20"/>
      <c r="K8" s="20"/>
      <c r="L8" s="20"/>
    </row>
    <row r="9" spans="1:12" ht="15.75">
      <c r="A9" s="7">
        <v>3</v>
      </c>
      <c r="B9" s="8" t="s">
        <v>15</v>
      </c>
      <c r="C9" s="9">
        <v>525</v>
      </c>
      <c r="D9" s="9"/>
      <c r="E9" s="9"/>
      <c r="F9" s="20"/>
      <c r="G9" s="20"/>
      <c r="H9" s="20"/>
      <c r="I9" s="20"/>
      <c r="J9" s="20"/>
      <c r="K9" s="20"/>
      <c r="L9" s="20"/>
    </row>
    <row r="10" spans="1:12" ht="15.75">
      <c r="A10" s="7">
        <v>4</v>
      </c>
      <c r="B10" s="8" t="s">
        <v>19</v>
      </c>
      <c r="C10" s="9">
        <v>324</v>
      </c>
      <c r="D10" s="9"/>
      <c r="E10" s="9"/>
      <c r="F10" s="20"/>
      <c r="G10" s="20"/>
      <c r="H10" s="20"/>
      <c r="I10" s="20"/>
      <c r="J10" s="20"/>
      <c r="K10" s="20"/>
      <c r="L10" s="20"/>
    </row>
    <row r="11" spans="1:12" ht="15.75">
      <c r="A11" s="7">
        <v>5</v>
      </c>
      <c r="B11" s="8" t="s">
        <v>9</v>
      </c>
      <c r="C11" s="9">
        <f>716-37</f>
        <v>679</v>
      </c>
      <c r="D11" s="9"/>
      <c r="E11" s="9"/>
      <c r="F11" s="9">
        <v>255</v>
      </c>
      <c r="G11" s="20"/>
      <c r="H11" s="20"/>
      <c r="I11" s="20"/>
      <c r="J11" s="20"/>
      <c r="K11" s="20"/>
      <c r="L11" s="20"/>
    </row>
    <row r="12" spans="1:12" ht="15.75">
      <c r="A12" s="7">
        <v>6</v>
      </c>
      <c r="B12" s="8" t="s">
        <v>27</v>
      </c>
      <c r="C12" s="9">
        <f>492-77</f>
        <v>415</v>
      </c>
      <c r="D12" s="9"/>
      <c r="E12" s="9"/>
      <c r="F12" s="20"/>
      <c r="G12" s="21">
        <v>33</v>
      </c>
      <c r="H12" s="21">
        <v>10</v>
      </c>
      <c r="I12" s="20"/>
      <c r="J12" s="20"/>
      <c r="K12" s="20"/>
      <c r="L12" s="20"/>
    </row>
    <row r="13" spans="1:12" ht="15.75">
      <c r="A13" s="7">
        <v>7</v>
      </c>
      <c r="B13" s="8" t="s">
        <v>7</v>
      </c>
      <c r="C13" s="9">
        <v>144</v>
      </c>
      <c r="D13" s="9"/>
      <c r="E13" s="9"/>
      <c r="F13" s="20"/>
      <c r="G13" s="20"/>
      <c r="H13" s="20"/>
      <c r="I13" s="20"/>
      <c r="J13" s="20"/>
      <c r="K13" s="20"/>
      <c r="L13" s="20"/>
    </row>
    <row r="14" spans="1:12" ht="15.75">
      <c r="A14" s="7">
        <v>8</v>
      </c>
      <c r="B14" s="8" t="s">
        <v>10</v>
      </c>
      <c r="C14" s="9">
        <v>540</v>
      </c>
      <c r="D14" s="9"/>
      <c r="E14" s="9"/>
      <c r="F14" s="20"/>
      <c r="G14" s="20"/>
      <c r="H14" s="20"/>
      <c r="I14" s="20"/>
      <c r="J14" s="20"/>
      <c r="K14" s="20"/>
      <c r="L14" s="20"/>
    </row>
    <row r="15" spans="1:12" ht="15.75">
      <c r="A15" s="7">
        <v>9</v>
      </c>
      <c r="B15" s="8" t="s">
        <v>6</v>
      </c>
      <c r="C15" s="9">
        <v>1354</v>
      </c>
      <c r="D15" s="9"/>
      <c r="E15" s="9"/>
      <c r="F15" s="20"/>
      <c r="G15" s="20"/>
      <c r="H15" s="20"/>
      <c r="I15" s="20"/>
      <c r="J15" s="20"/>
      <c r="K15" s="20"/>
      <c r="L15" s="20"/>
    </row>
    <row r="16" spans="1:12" ht="15.75">
      <c r="A16" s="7">
        <v>9</v>
      </c>
      <c r="B16" s="8" t="s">
        <v>20</v>
      </c>
      <c r="C16" s="9">
        <v>219</v>
      </c>
      <c r="D16" s="9"/>
      <c r="E16" s="9"/>
      <c r="F16" s="20"/>
      <c r="G16" s="20"/>
      <c r="H16" s="20"/>
      <c r="I16" s="9">
        <v>194</v>
      </c>
      <c r="J16" s="20"/>
      <c r="K16" s="20"/>
      <c r="L16" s="20"/>
    </row>
    <row r="17" spans="1:12" ht="15.75">
      <c r="A17" s="7">
        <v>10</v>
      </c>
      <c r="B17" s="8" t="s">
        <v>25</v>
      </c>
      <c r="C17" s="9">
        <v>78</v>
      </c>
      <c r="D17" s="9"/>
      <c r="E17" s="9">
        <v>29</v>
      </c>
      <c r="F17" s="20"/>
      <c r="G17" s="20"/>
      <c r="H17" s="20"/>
      <c r="I17" s="20"/>
      <c r="J17" s="20"/>
      <c r="K17" s="20"/>
      <c r="L17" s="20"/>
    </row>
    <row r="18" spans="1:12" ht="15.75">
      <c r="A18" s="7">
        <v>11</v>
      </c>
      <c r="B18" s="8" t="s">
        <v>28</v>
      </c>
      <c r="C18" s="9">
        <v>629</v>
      </c>
      <c r="D18" s="9"/>
      <c r="E18" s="9"/>
      <c r="F18" s="20"/>
      <c r="G18" s="20"/>
      <c r="H18" s="20"/>
      <c r="I18" s="20"/>
      <c r="J18" s="20"/>
      <c r="K18" s="20"/>
      <c r="L18" s="20"/>
    </row>
    <row r="19" spans="1:12" ht="15.75">
      <c r="A19" s="7">
        <v>12</v>
      </c>
      <c r="B19" s="8" t="s">
        <v>29</v>
      </c>
      <c r="C19" s="9">
        <v>340</v>
      </c>
      <c r="D19" s="9"/>
      <c r="E19" s="9"/>
      <c r="F19" s="20"/>
      <c r="G19" s="20"/>
      <c r="H19" s="20"/>
      <c r="I19" s="20"/>
      <c r="J19" s="20"/>
      <c r="K19" s="20"/>
      <c r="L19" s="20"/>
    </row>
    <row r="20" spans="1:12" ht="15.75">
      <c r="A20" s="7">
        <v>12</v>
      </c>
      <c r="B20" s="8" t="s">
        <v>24</v>
      </c>
      <c r="C20" s="9">
        <v>263</v>
      </c>
      <c r="D20" s="9"/>
      <c r="E20" s="9">
        <v>21</v>
      </c>
      <c r="F20" s="20"/>
      <c r="G20" s="20"/>
      <c r="H20" s="20"/>
      <c r="I20" s="20"/>
      <c r="J20" s="20"/>
      <c r="K20" s="20"/>
      <c r="L20" s="20"/>
    </row>
    <row r="21" spans="1:12" ht="15.75">
      <c r="A21" s="7">
        <v>13</v>
      </c>
      <c r="B21" s="8" t="s">
        <v>14</v>
      </c>
      <c r="C21" s="9">
        <f>471-16</f>
        <v>455</v>
      </c>
      <c r="D21" s="9"/>
      <c r="E21" s="9"/>
      <c r="F21" s="20"/>
      <c r="G21" s="20"/>
      <c r="H21" s="20"/>
      <c r="I21" s="9">
        <v>263</v>
      </c>
      <c r="J21" s="9">
        <v>99</v>
      </c>
      <c r="K21" s="20"/>
      <c r="L21" s="20"/>
    </row>
    <row r="22" spans="1:12" ht="15.75">
      <c r="A22" s="7">
        <v>14</v>
      </c>
      <c r="B22" s="8" t="s">
        <v>21</v>
      </c>
      <c r="C22" s="9">
        <v>200</v>
      </c>
      <c r="D22" s="9"/>
      <c r="E22" s="9"/>
      <c r="F22" s="20"/>
      <c r="G22" s="20"/>
      <c r="H22" s="20"/>
      <c r="I22" s="20"/>
      <c r="J22" s="9">
        <v>100</v>
      </c>
      <c r="K22" s="9">
        <f>200-13</f>
        <v>187</v>
      </c>
      <c r="L22" s="20"/>
    </row>
    <row r="23" spans="1:12" ht="15.75">
      <c r="A23" s="7">
        <v>15</v>
      </c>
      <c r="B23" s="8" t="s">
        <v>17</v>
      </c>
      <c r="C23" s="9">
        <f>825-49</f>
        <v>776</v>
      </c>
      <c r="D23" s="9"/>
      <c r="E23" s="9"/>
      <c r="F23" s="20"/>
      <c r="G23" s="20"/>
      <c r="H23" s="20"/>
      <c r="I23" s="9">
        <v>19</v>
      </c>
      <c r="J23" s="9">
        <v>47</v>
      </c>
      <c r="K23" s="20"/>
      <c r="L23" s="20"/>
    </row>
    <row r="24" spans="1:12" ht="15.75">
      <c r="A24" s="7">
        <v>16</v>
      </c>
      <c r="B24" s="8" t="s">
        <v>8</v>
      </c>
      <c r="C24" s="9">
        <v>320</v>
      </c>
      <c r="D24" s="9"/>
      <c r="E24" s="9"/>
      <c r="F24" s="9">
        <v>190</v>
      </c>
      <c r="G24" s="20"/>
      <c r="H24" s="20"/>
      <c r="I24" s="20"/>
      <c r="J24" s="20"/>
      <c r="K24" s="20"/>
      <c r="L24" s="20"/>
    </row>
    <row r="25" spans="1:12" ht="15.75">
      <c r="A25" s="7">
        <v>17</v>
      </c>
      <c r="B25" s="8" t="s">
        <v>18</v>
      </c>
      <c r="C25" s="9">
        <f>586-25</f>
        <v>561</v>
      </c>
      <c r="D25" s="9"/>
      <c r="E25" s="9"/>
      <c r="F25" s="20"/>
      <c r="G25" s="20"/>
      <c r="H25" s="20"/>
      <c r="I25" s="9">
        <v>191</v>
      </c>
      <c r="J25" s="20"/>
      <c r="K25" s="20"/>
      <c r="L25" s="20"/>
    </row>
    <row r="26" spans="1:12" ht="15.75">
      <c r="A26" s="7">
        <v>18</v>
      </c>
      <c r="B26" s="8" t="s">
        <v>11</v>
      </c>
      <c r="C26" s="9">
        <v>416</v>
      </c>
      <c r="D26" s="9"/>
      <c r="E26" s="9"/>
      <c r="F26" s="20"/>
      <c r="G26" s="20"/>
      <c r="H26" s="20"/>
      <c r="I26" s="20"/>
      <c r="J26" s="20"/>
      <c r="K26" s="20"/>
      <c r="L26" s="20"/>
    </row>
    <row r="27" spans="1:12" ht="15.75">
      <c r="A27" s="7">
        <v>19</v>
      </c>
      <c r="B27" s="8" t="s">
        <v>12</v>
      </c>
      <c r="C27" s="9"/>
      <c r="D27" s="9"/>
      <c r="E27" s="9"/>
      <c r="F27" s="9">
        <v>175</v>
      </c>
      <c r="G27" s="20"/>
      <c r="H27" s="20"/>
      <c r="I27" s="20"/>
      <c r="J27" s="9">
        <f>129-14</f>
        <v>115</v>
      </c>
      <c r="K27" s="20"/>
      <c r="L27" s="9">
        <f>120-13</f>
        <v>107</v>
      </c>
    </row>
    <row r="28" spans="1:12" ht="15.75">
      <c r="A28" s="7">
        <v>20</v>
      </c>
      <c r="B28" s="8" t="s">
        <v>16</v>
      </c>
      <c r="C28" s="9">
        <v>601</v>
      </c>
      <c r="D28" s="9"/>
      <c r="E28" s="9"/>
      <c r="F28" s="20"/>
      <c r="G28" s="20"/>
      <c r="H28" s="20"/>
      <c r="I28" s="20"/>
      <c r="J28" s="20"/>
      <c r="K28" s="20"/>
      <c r="L28" s="20"/>
    </row>
    <row r="29" spans="1:12" ht="15.75">
      <c r="A29" s="7">
        <v>21</v>
      </c>
      <c r="B29" s="8" t="s">
        <v>13</v>
      </c>
      <c r="C29" s="9">
        <v>669</v>
      </c>
      <c r="D29" s="9"/>
      <c r="E29" s="9"/>
      <c r="F29" s="20"/>
      <c r="G29" s="20"/>
      <c r="H29" s="20"/>
      <c r="I29" s="20"/>
      <c r="J29" s="9">
        <v>96</v>
      </c>
      <c r="K29" s="20"/>
      <c r="L29" s="20"/>
    </row>
    <row r="30" spans="1:12" ht="15.75">
      <c r="A30" s="7">
        <v>22</v>
      </c>
      <c r="B30" s="8" t="s">
        <v>26</v>
      </c>
      <c r="C30" s="9">
        <v>716</v>
      </c>
      <c r="D30" s="9"/>
      <c r="E30" s="9"/>
      <c r="F30" s="20"/>
      <c r="G30" s="20"/>
      <c r="H30" s="20"/>
      <c r="I30" s="20"/>
      <c r="J30" s="20"/>
      <c r="K30" s="20"/>
      <c r="L30" s="20"/>
    </row>
    <row r="31" spans="1:12" ht="15.75">
      <c r="A31" s="10"/>
      <c r="B31" s="11" t="s">
        <v>5</v>
      </c>
      <c r="C31" s="12">
        <f aca="true" t="shared" si="0" ref="C31:L31">SUM(C7:C30)</f>
        <v>11116</v>
      </c>
      <c r="D31" s="12">
        <f t="shared" si="0"/>
        <v>60</v>
      </c>
      <c r="E31" s="12">
        <f t="shared" si="0"/>
        <v>228</v>
      </c>
      <c r="F31" s="12">
        <f t="shared" si="0"/>
        <v>620</v>
      </c>
      <c r="G31" s="12">
        <f t="shared" si="0"/>
        <v>33</v>
      </c>
      <c r="H31" s="12">
        <f t="shared" si="0"/>
        <v>10</v>
      </c>
      <c r="I31" s="12">
        <f t="shared" si="0"/>
        <v>667</v>
      </c>
      <c r="J31" s="12">
        <f t="shared" si="0"/>
        <v>457</v>
      </c>
      <c r="K31" s="12">
        <f t="shared" si="0"/>
        <v>187</v>
      </c>
      <c r="L31" s="12">
        <f t="shared" si="0"/>
        <v>107</v>
      </c>
    </row>
  </sheetData>
  <sheetProtection/>
  <mergeCells count="1">
    <mergeCell ref="A5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M36"/>
  <sheetViews>
    <sheetView zoomScalePageLayoutView="0" workbookViewId="0" topLeftCell="C22">
      <pane xSplit="1" topLeftCell="D1" activePane="topRight" state="frozen"/>
      <selection pane="topLeft" activeCell="C1" sqref="C1"/>
      <selection pane="topRight" activeCell="D34" sqref="D34:M34"/>
    </sheetView>
  </sheetViews>
  <sheetFormatPr defaultColWidth="11.421875" defaultRowHeight="15"/>
  <cols>
    <col min="3" max="3" width="25.8515625" style="0" bestFit="1" customWidth="1"/>
    <col min="4" max="4" width="15.421875" style="0" customWidth="1"/>
    <col min="5" max="5" width="13.421875" style="0" customWidth="1"/>
    <col min="6" max="6" width="13.7109375" style="0" customWidth="1"/>
    <col min="9" max="9" width="14.140625" style="0" bestFit="1" customWidth="1"/>
  </cols>
  <sheetData>
    <row r="4" spans="1:5" ht="17.25">
      <c r="A4" s="4"/>
      <c r="B4" s="1" t="s">
        <v>0</v>
      </c>
      <c r="C4" s="1"/>
      <c r="D4" s="2"/>
      <c r="E4" s="15"/>
    </row>
    <row r="5" spans="1:5" ht="17.25">
      <c r="A5" s="4"/>
      <c r="B5" s="1" t="s">
        <v>1</v>
      </c>
      <c r="C5" s="1"/>
      <c r="D5" s="2"/>
      <c r="E5" s="15"/>
    </row>
    <row r="6" spans="1:5" ht="16.5">
      <c r="A6" s="4"/>
      <c r="B6" s="2" t="s">
        <v>33</v>
      </c>
      <c r="C6" s="2"/>
      <c r="D6" s="3"/>
      <c r="E6" s="4"/>
    </row>
    <row r="7" spans="1:5" ht="15">
      <c r="A7" s="4"/>
      <c r="B7" s="4"/>
      <c r="C7" s="4"/>
      <c r="D7" s="4"/>
      <c r="E7" s="4"/>
    </row>
    <row r="8" spans="1:5" ht="15.75" customHeight="1">
      <c r="A8" s="16"/>
      <c r="B8" s="37" t="s">
        <v>44</v>
      </c>
      <c r="C8" s="38"/>
      <c r="D8" s="39"/>
      <c r="E8" s="16"/>
    </row>
    <row r="9" spans="1:13" ht="31.5">
      <c r="A9" s="17"/>
      <c r="B9" s="5" t="s">
        <v>3</v>
      </c>
      <c r="C9" s="6" t="s">
        <v>4</v>
      </c>
      <c r="D9" s="13" t="s">
        <v>34</v>
      </c>
      <c r="E9" s="14" t="s">
        <v>35</v>
      </c>
      <c r="F9" s="14" t="s">
        <v>36</v>
      </c>
      <c r="G9" s="14" t="s">
        <v>37</v>
      </c>
      <c r="H9" s="22" t="s">
        <v>38</v>
      </c>
      <c r="I9" s="22" t="s">
        <v>40</v>
      </c>
      <c r="J9" s="18" t="s">
        <v>39</v>
      </c>
      <c r="K9" s="22" t="s">
        <v>41</v>
      </c>
      <c r="L9" s="22" t="s">
        <v>42</v>
      </c>
      <c r="M9" s="22" t="s">
        <v>43</v>
      </c>
    </row>
    <row r="10" spans="1:13" ht="15.75">
      <c r="A10" s="4"/>
      <c r="B10" s="7">
        <v>1</v>
      </c>
      <c r="C10" s="8" t="s">
        <v>23</v>
      </c>
      <c r="D10" s="9">
        <f>392-27</f>
        <v>365</v>
      </c>
      <c r="E10" s="9">
        <v>61</v>
      </c>
      <c r="F10" s="9">
        <v>178</v>
      </c>
      <c r="G10" s="20"/>
      <c r="H10" s="20"/>
      <c r="I10" s="20"/>
      <c r="J10" s="20"/>
      <c r="K10" s="20"/>
      <c r="L10" s="20"/>
      <c r="M10" s="20"/>
    </row>
    <row r="11" spans="1:13" ht="15.75">
      <c r="A11" s="4"/>
      <c r="B11" s="7">
        <v>2</v>
      </c>
      <c r="C11" s="8" t="s">
        <v>22</v>
      </c>
      <c r="D11" s="9">
        <v>526</v>
      </c>
      <c r="E11" s="9"/>
      <c r="F11" s="9"/>
      <c r="G11" s="20"/>
      <c r="H11" s="20"/>
      <c r="I11" s="20"/>
      <c r="J11" s="20"/>
      <c r="K11" s="20"/>
      <c r="L11" s="20"/>
      <c r="M11" s="20"/>
    </row>
    <row r="12" spans="1:13" ht="15.75">
      <c r="A12" s="4"/>
      <c r="B12" s="7">
        <v>3</v>
      </c>
      <c r="C12" s="8" t="s">
        <v>15</v>
      </c>
      <c r="D12" s="9">
        <v>527</v>
      </c>
      <c r="E12" s="9"/>
      <c r="F12" s="9"/>
      <c r="G12" s="20"/>
      <c r="H12" s="20"/>
      <c r="I12" s="20"/>
      <c r="J12" s="20"/>
      <c r="K12" s="20"/>
      <c r="L12" s="20"/>
      <c r="M12" s="20"/>
    </row>
    <row r="13" spans="1:13" ht="15.75">
      <c r="A13" s="4"/>
      <c r="B13" s="7">
        <v>4</v>
      </c>
      <c r="C13" s="8" t="s">
        <v>19</v>
      </c>
      <c r="D13" s="9">
        <v>335</v>
      </c>
      <c r="E13" s="9"/>
      <c r="F13" s="9"/>
      <c r="G13" s="20"/>
      <c r="H13" s="20"/>
      <c r="I13" s="20"/>
      <c r="J13" s="20"/>
      <c r="K13" s="20"/>
      <c r="L13" s="20"/>
      <c r="M13" s="20"/>
    </row>
    <row r="14" spans="1:13" ht="15.75">
      <c r="A14" s="4"/>
      <c r="B14" s="7">
        <v>5</v>
      </c>
      <c r="C14" s="8" t="s">
        <v>9</v>
      </c>
      <c r="D14" s="9">
        <f>716-62</f>
        <v>654</v>
      </c>
      <c r="E14" s="9"/>
      <c r="F14" s="9"/>
      <c r="G14" s="9">
        <v>280</v>
      </c>
      <c r="H14" s="20"/>
      <c r="I14" s="20"/>
      <c r="J14" s="20"/>
      <c r="K14" s="20"/>
      <c r="L14" s="20"/>
      <c r="M14" s="20"/>
    </row>
    <row r="15" spans="1:13" ht="15.75">
      <c r="A15" s="4"/>
      <c r="B15" s="7">
        <v>6</v>
      </c>
      <c r="C15" s="8" t="s">
        <v>27</v>
      </c>
      <c r="D15" s="9">
        <f>451-36</f>
        <v>415</v>
      </c>
      <c r="E15" s="9"/>
      <c r="F15" s="9"/>
      <c r="G15" s="20"/>
      <c r="H15" s="21">
        <v>33</v>
      </c>
      <c r="I15" s="21">
        <v>10</v>
      </c>
      <c r="J15" s="20"/>
      <c r="K15" s="20"/>
      <c r="L15" s="20"/>
      <c r="M15" s="20"/>
    </row>
    <row r="16" spans="1:13" ht="15.75">
      <c r="A16" s="4"/>
      <c r="B16" s="7">
        <v>7</v>
      </c>
      <c r="C16" s="8" t="s">
        <v>7</v>
      </c>
      <c r="D16" s="9">
        <v>144</v>
      </c>
      <c r="E16" s="9"/>
      <c r="F16" s="9"/>
      <c r="G16" s="20"/>
      <c r="H16" s="20"/>
      <c r="I16" s="20"/>
      <c r="J16" s="20"/>
      <c r="K16" s="20"/>
      <c r="L16" s="20"/>
      <c r="M16" s="20"/>
    </row>
    <row r="17" spans="1:13" ht="15.75">
      <c r="A17" s="4"/>
      <c r="B17" s="7">
        <v>8</v>
      </c>
      <c r="C17" s="8" t="s">
        <v>10</v>
      </c>
      <c r="D17" s="9">
        <v>540</v>
      </c>
      <c r="E17" s="9"/>
      <c r="F17" s="9"/>
      <c r="G17" s="20"/>
      <c r="H17" s="20"/>
      <c r="I17" s="20"/>
      <c r="J17" s="20"/>
      <c r="K17" s="20"/>
      <c r="L17" s="20"/>
      <c r="M17" s="20"/>
    </row>
    <row r="18" spans="1:13" ht="15.75">
      <c r="A18" s="4"/>
      <c r="B18" s="7">
        <v>9</v>
      </c>
      <c r="C18" s="8" t="s">
        <v>6</v>
      </c>
      <c r="D18" s="9">
        <v>1237</v>
      </c>
      <c r="E18" s="9"/>
      <c r="F18" s="9"/>
      <c r="G18" s="20"/>
      <c r="H18" s="20"/>
      <c r="I18" s="20"/>
      <c r="J18" s="20"/>
      <c r="K18" s="20"/>
      <c r="L18" s="20"/>
      <c r="M18" s="20"/>
    </row>
    <row r="19" spans="1:13" ht="15.75">
      <c r="A19" s="4"/>
      <c r="B19" s="7">
        <v>9</v>
      </c>
      <c r="C19" s="8" t="s">
        <v>20</v>
      </c>
      <c r="D19" s="9">
        <f>239-13</f>
        <v>226</v>
      </c>
      <c r="E19" s="9"/>
      <c r="F19" s="9"/>
      <c r="G19" s="20"/>
      <c r="H19" s="20"/>
      <c r="I19" s="20"/>
      <c r="J19" s="9">
        <v>194</v>
      </c>
      <c r="K19" s="20"/>
      <c r="L19" s="20"/>
      <c r="M19" s="20"/>
    </row>
    <row r="20" spans="1:13" ht="15.75">
      <c r="A20" s="4"/>
      <c r="B20" s="7">
        <v>10</v>
      </c>
      <c r="C20" s="8" t="s">
        <v>25</v>
      </c>
      <c r="D20" s="9">
        <v>98</v>
      </c>
      <c r="E20" s="9"/>
      <c r="F20" s="9">
        <f>33-24</f>
        <v>9</v>
      </c>
      <c r="G20" s="20"/>
      <c r="H20" s="20"/>
      <c r="I20" s="20"/>
      <c r="J20" s="20"/>
      <c r="K20" s="20"/>
      <c r="L20" s="20"/>
      <c r="M20" s="20"/>
    </row>
    <row r="21" spans="1:13" ht="15.75">
      <c r="A21" s="4"/>
      <c r="B21" s="7">
        <v>11</v>
      </c>
      <c r="C21" s="8" t="s">
        <v>28</v>
      </c>
      <c r="D21" s="9">
        <v>634</v>
      </c>
      <c r="E21" s="9"/>
      <c r="F21" s="9"/>
      <c r="G21" s="20"/>
      <c r="H21" s="20"/>
      <c r="I21" s="20"/>
      <c r="J21" s="20"/>
      <c r="K21" s="20"/>
      <c r="L21" s="20"/>
      <c r="M21" s="20"/>
    </row>
    <row r="22" spans="1:13" ht="15.75">
      <c r="A22" s="4"/>
      <c r="B22" s="7">
        <v>12</v>
      </c>
      <c r="C22" s="8" t="s">
        <v>29</v>
      </c>
      <c r="D22" s="9">
        <v>346</v>
      </c>
      <c r="E22" s="9"/>
      <c r="F22" s="9"/>
      <c r="G22" s="20"/>
      <c r="H22" s="20"/>
      <c r="I22" s="20"/>
      <c r="J22" s="20"/>
      <c r="K22" s="20"/>
      <c r="L22" s="20"/>
      <c r="M22" s="20"/>
    </row>
    <row r="23" spans="1:13" ht="15.75">
      <c r="A23" s="4"/>
      <c r="B23" s="7">
        <v>12</v>
      </c>
      <c r="C23" s="8" t="s">
        <v>24</v>
      </c>
      <c r="D23" s="9">
        <v>269</v>
      </c>
      <c r="E23" s="9"/>
      <c r="F23" s="9">
        <v>15</v>
      </c>
      <c r="G23" s="20"/>
      <c r="H23" s="20"/>
      <c r="I23" s="20"/>
      <c r="J23" s="20"/>
      <c r="K23" s="20"/>
      <c r="L23" s="20"/>
      <c r="M23" s="20"/>
    </row>
    <row r="24" spans="1:13" ht="15.75">
      <c r="A24" s="4"/>
      <c r="B24" s="7">
        <v>13</v>
      </c>
      <c r="C24" s="8" t="s">
        <v>14</v>
      </c>
      <c r="D24" s="9">
        <f>525-52</f>
        <v>473</v>
      </c>
      <c r="E24" s="9"/>
      <c r="F24" s="9"/>
      <c r="G24" s="20"/>
      <c r="H24" s="20"/>
      <c r="I24" s="20"/>
      <c r="J24" s="9">
        <v>263</v>
      </c>
      <c r="K24" s="9">
        <v>99</v>
      </c>
      <c r="L24" s="20"/>
      <c r="M24" s="20"/>
    </row>
    <row r="25" spans="1:13" ht="15.75">
      <c r="A25" s="4"/>
      <c r="B25" s="7">
        <v>14</v>
      </c>
      <c r="C25" s="8" t="s">
        <v>21</v>
      </c>
      <c r="D25" s="9">
        <v>214</v>
      </c>
      <c r="E25" s="9"/>
      <c r="F25" s="9"/>
      <c r="G25" s="20"/>
      <c r="H25" s="20"/>
      <c r="I25" s="20"/>
      <c r="J25" s="20"/>
      <c r="K25" s="9">
        <v>107</v>
      </c>
      <c r="L25" s="9">
        <f>207-38</f>
        <v>169</v>
      </c>
      <c r="M25" s="20"/>
    </row>
    <row r="26" spans="1:13" ht="15.75">
      <c r="A26" s="4"/>
      <c r="B26" s="7">
        <v>15</v>
      </c>
      <c r="C26" s="8" t="s">
        <v>17</v>
      </c>
      <c r="D26" s="9">
        <f>825-62</f>
        <v>763</v>
      </c>
      <c r="E26" s="9"/>
      <c r="F26" s="9"/>
      <c r="G26" s="20"/>
      <c r="H26" s="20"/>
      <c r="I26" s="20"/>
      <c r="J26" s="9">
        <v>19</v>
      </c>
      <c r="K26" s="9">
        <v>60</v>
      </c>
      <c r="L26" s="20"/>
      <c r="M26" s="20"/>
    </row>
    <row r="27" spans="1:13" ht="15.75">
      <c r="A27" s="4"/>
      <c r="B27" s="7">
        <v>16</v>
      </c>
      <c r="C27" s="8" t="s">
        <v>8</v>
      </c>
      <c r="D27" s="9">
        <f>347-27</f>
        <v>320</v>
      </c>
      <c r="E27" s="9"/>
      <c r="F27" s="9"/>
      <c r="G27" s="9">
        <v>190</v>
      </c>
      <c r="H27" s="20"/>
      <c r="I27" s="20"/>
      <c r="J27" s="20"/>
      <c r="K27" s="20"/>
      <c r="L27" s="20"/>
      <c r="M27" s="20"/>
    </row>
    <row r="28" spans="1:13" ht="15.75">
      <c r="A28" s="4"/>
      <c r="B28" s="7">
        <v>17</v>
      </c>
      <c r="C28" s="8" t="s">
        <v>18</v>
      </c>
      <c r="D28" s="9">
        <f>586-30</f>
        <v>556</v>
      </c>
      <c r="E28" s="9"/>
      <c r="F28" s="9"/>
      <c r="G28" s="20"/>
      <c r="H28" s="20"/>
      <c r="I28" s="20"/>
      <c r="J28" s="9">
        <v>194</v>
      </c>
      <c r="K28" s="20"/>
      <c r="L28" s="20"/>
      <c r="M28" s="20"/>
    </row>
    <row r="29" spans="1:13" ht="15.75">
      <c r="A29" s="4"/>
      <c r="B29" s="7">
        <v>18</v>
      </c>
      <c r="C29" s="8" t="s">
        <v>11</v>
      </c>
      <c r="D29" s="9">
        <v>432</v>
      </c>
      <c r="E29" s="9"/>
      <c r="F29" s="9"/>
      <c r="G29" s="20"/>
      <c r="H29" s="20"/>
      <c r="I29" s="20"/>
      <c r="J29" s="20"/>
      <c r="K29" s="20"/>
      <c r="L29" s="20"/>
      <c r="M29" s="20"/>
    </row>
    <row r="30" spans="1:13" ht="15.75">
      <c r="A30" s="4"/>
      <c r="B30" s="7">
        <v>19</v>
      </c>
      <c r="C30" s="8" t="s">
        <v>12</v>
      </c>
      <c r="D30" s="9"/>
      <c r="E30" s="9"/>
      <c r="F30" s="9"/>
      <c r="G30" s="9">
        <v>185</v>
      </c>
      <c r="H30" s="20"/>
      <c r="I30" s="20"/>
      <c r="J30" s="20"/>
      <c r="K30" s="9">
        <v>102</v>
      </c>
      <c r="L30" s="20"/>
      <c r="M30" s="9">
        <v>120</v>
      </c>
    </row>
    <row r="31" spans="1:13" ht="15.75">
      <c r="A31" s="4"/>
      <c r="B31" s="7">
        <v>20</v>
      </c>
      <c r="C31" s="8" t="s">
        <v>16</v>
      </c>
      <c r="D31" s="9">
        <v>602</v>
      </c>
      <c r="E31" s="9"/>
      <c r="F31" s="9"/>
      <c r="G31" s="20"/>
      <c r="H31" s="20"/>
      <c r="I31" s="20"/>
      <c r="J31" s="20"/>
      <c r="K31" s="20"/>
      <c r="L31" s="20"/>
      <c r="M31" s="20"/>
    </row>
    <row r="32" spans="1:13" ht="15.75">
      <c r="A32" s="4"/>
      <c r="B32" s="7">
        <v>21</v>
      </c>
      <c r="C32" s="8" t="s">
        <v>13</v>
      </c>
      <c r="D32" s="9">
        <f>669-15</f>
        <v>654</v>
      </c>
      <c r="E32" s="9"/>
      <c r="F32" s="9"/>
      <c r="G32" s="20"/>
      <c r="H32" s="20"/>
      <c r="I32" s="20"/>
      <c r="J32" s="20"/>
      <c r="K32" s="9">
        <v>114</v>
      </c>
      <c r="L32" s="20"/>
      <c r="M32" s="20"/>
    </row>
    <row r="33" spans="1:13" ht="15.75">
      <c r="A33" s="4"/>
      <c r="B33" s="7">
        <v>22</v>
      </c>
      <c r="C33" s="8" t="s">
        <v>26</v>
      </c>
      <c r="D33" s="9">
        <v>716</v>
      </c>
      <c r="E33" s="9"/>
      <c r="F33" s="9"/>
      <c r="G33" s="20"/>
      <c r="H33" s="20"/>
      <c r="I33" s="20"/>
      <c r="J33" s="20"/>
      <c r="K33" s="20"/>
      <c r="L33" s="20"/>
      <c r="M33" s="20"/>
    </row>
    <row r="34" spans="1:13" ht="15.75">
      <c r="A34" s="4"/>
      <c r="B34" s="10"/>
      <c r="C34" s="11" t="s">
        <v>5</v>
      </c>
      <c r="D34" s="12">
        <f>SUM(D10:D33)</f>
        <v>11046</v>
      </c>
      <c r="E34" s="12">
        <f aca="true" t="shared" si="0" ref="E34:M34">SUM(E10:E33)</f>
        <v>61</v>
      </c>
      <c r="F34" s="12">
        <f t="shared" si="0"/>
        <v>202</v>
      </c>
      <c r="G34" s="12">
        <f t="shared" si="0"/>
        <v>655</v>
      </c>
      <c r="H34" s="12">
        <f t="shared" si="0"/>
        <v>33</v>
      </c>
      <c r="I34" s="12">
        <f t="shared" si="0"/>
        <v>10</v>
      </c>
      <c r="J34" s="12">
        <f t="shared" si="0"/>
        <v>670</v>
      </c>
      <c r="K34" s="12">
        <f t="shared" si="0"/>
        <v>482</v>
      </c>
      <c r="L34" s="12">
        <f t="shared" si="0"/>
        <v>169</v>
      </c>
      <c r="M34" s="12">
        <f t="shared" si="0"/>
        <v>120</v>
      </c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</sheetData>
  <sheetProtection/>
  <mergeCells count="1">
    <mergeCell ref="B8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M36"/>
  <sheetViews>
    <sheetView zoomScalePageLayoutView="0" workbookViewId="0" topLeftCell="C28">
      <pane xSplit="1" topLeftCell="D1" activePane="topRight" state="frozen"/>
      <selection pane="topLeft" activeCell="C1" sqref="C1"/>
      <selection pane="topRight" activeCell="D34" sqref="D34:M34"/>
    </sheetView>
  </sheetViews>
  <sheetFormatPr defaultColWidth="11.421875" defaultRowHeight="15"/>
  <cols>
    <col min="3" max="3" width="25.8515625" style="0" bestFit="1" customWidth="1"/>
    <col min="4" max="4" width="15.421875" style="0" customWidth="1"/>
    <col min="5" max="5" width="13.421875" style="0" customWidth="1"/>
    <col min="6" max="6" width="13.7109375" style="0" customWidth="1"/>
    <col min="7" max="7" width="14.140625" style="0" customWidth="1"/>
    <col min="9" max="9" width="14.140625" style="0" bestFit="1" customWidth="1"/>
  </cols>
  <sheetData>
    <row r="4" spans="1:5" ht="17.25">
      <c r="A4" s="4"/>
      <c r="B4" s="1" t="s">
        <v>0</v>
      </c>
      <c r="C4" s="1"/>
      <c r="D4" s="2"/>
      <c r="E4" s="15"/>
    </row>
    <row r="5" spans="1:5" ht="17.25">
      <c r="A5" s="4"/>
      <c r="B5" s="1" t="s">
        <v>1</v>
      </c>
      <c r="C5" s="1"/>
      <c r="D5" s="2"/>
      <c r="E5" s="15"/>
    </row>
    <row r="6" spans="1:5" ht="16.5">
      <c r="A6" s="4"/>
      <c r="B6" s="2" t="s">
        <v>45</v>
      </c>
      <c r="C6" s="2"/>
      <c r="D6" s="3"/>
      <c r="E6" s="4"/>
    </row>
    <row r="7" spans="1:5" ht="15">
      <c r="A7" s="4"/>
      <c r="B7" s="4"/>
      <c r="C7" s="4"/>
      <c r="D7" s="4"/>
      <c r="E7" s="4"/>
    </row>
    <row r="8" spans="1:5" ht="15.75" customHeight="1">
      <c r="A8" s="16"/>
      <c r="B8" s="37" t="s">
        <v>44</v>
      </c>
      <c r="C8" s="38"/>
      <c r="D8" s="39"/>
      <c r="E8" s="16"/>
    </row>
    <row r="9" spans="1:13" ht="31.5">
      <c r="A9" s="17"/>
      <c r="B9" s="5" t="s">
        <v>3</v>
      </c>
      <c r="C9" s="6" t="s">
        <v>4</v>
      </c>
      <c r="D9" s="13" t="s">
        <v>34</v>
      </c>
      <c r="E9" s="14" t="s">
        <v>35</v>
      </c>
      <c r="F9" s="14" t="s">
        <v>36</v>
      </c>
      <c r="G9" s="14" t="s">
        <v>37</v>
      </c>
      <c r="H9" s="22" t="s">
        <v>38</v>
      </c>
      <c r="I9" s="22" t="s">
        <v>40</v>
      </c>
      <c r="J9" s="18" t="s">
        <v>39</v>
      </c>
      <c r="K9" s="22" t="s">
        <v>41</v>
      </c>
      <c r="L9" s="22" t="s">
        <v>42</v>
      </c>
      <c r="M9" s="22" t="s">
        <v>43</v>
      </c>
    </row>
    <row r="10" spans="1:13" ht="15.75">
      <c r="A10" s="4"/>
      <c r="B10" s="7">
        <v>1</v>
      </c>
      <c r="C10" s="8" t="s">
        <v>23</v>
      </c>
      <c r="D10" s="9">
        <f>349+16</f>
        <v>365</v>
      </c>
      <c r="E10" s="9">
        <v>61</v>
      </c>
      <c r="F10" s="9">
        <v>178</v>
      </c>
      <c r="G10" s="20"/>
      <c r="H10" s="20"/>
      <c r="I10" s="20"/>
      <c r="J10" s="20"/>
      <c r="K10" s="20"/>
      <c r="L10" s="20"/>
      <c r="M10" s="20"/>
    </row>
    <row r="11" spans="1:13" ht="15.75">
      <c r="A11" s="4"/>
      <c r="B11" s="7">
        <v>2</v>
      </c>
      <c r="C11" s="8" t="s">
        <v>22</v>
      </c>
      <c r="D11" s="9">
        <v>526</v>
      </c>
      <c r="E11" s="9"/>
      <c r="F11" s="9"/>
      <c r="G11" s="20"/>
      <c r="H11" s="20"/>
      <c r="I11" s="20"/>
      <c r="J11" s="20"/>
      <c r="K11" s="20"/>
      <c r="L11" s="20"/>
      <c r="M11" s="20"/>
    </row>
    <row r="12" spans="1:13" ht="15.75">
      <c r="A12" s="4"/>
      <c r="B12" s="7">
        <v>3</v>
      </c>
      <c r="C12" s="8" t="s">
        <v>15</v>
      </c>
      <c r="D12" s="9">
        <v>527</v>
      </c>
      <c r="E12" s="9"/>
      <c r="F12" s="9"/>
      <c r="G12" s="20"/>
      <c r="H12" s="20"/>
      <c r="I12" s="20"/>
      <c r="J12" s="20"/>
      <c r="K12" s="20"/>
      <c r="L12" s="20"/>
      <c r="M12" s="20"/>
    </row>
    <row r="13" spans="1:13" ht="15.75">
      <c r="A13" s="4"/>
      <c r="B13" s="7">
        <v>4</v>
      </c>
      <c r="C13" s="8" t="s">
        <v>19</v>
      </c>
      <c r="D13" s="9">
        <v>334</v>
      </c>
      <c r="E13" s="9"/>
      <c r="F13" s="9"/>
      <c r="G13" s="20"/>
      <c r="H13" s="20"/>
      <c r="I13" s="20"/>
      <c r="J13" s="20"/>
      <c r="K13" s="20"/>
      <c r="L13" s="20"/>
      <c r="M13" s="20"/>
    </row>
    <row r="14" spans="1:13" ht="15.75">
      <c r="A14" s="4"/>
      <c r="B14" s="7">
        <v>5</v>
      </c>
      <c r="C14" s="8" t="s">
        <v>9</v>
      </c>
      <c r="D14" s="9">
        <v>623</v>
      </c>
      <c r="E14" s="9"/>
      <c r="F14" s="9"/>
      <c r="G14" s="9">
        <v>335</v>
      </c>
      <c r="H14" s="20"/>
      <c r="I14" s="20"/>
      <c r="J14" s="20"/>
      <c r="K14" s="20"/>
      <c r="L14" s="20"/>
      <c r="M14" s="20"/>
    </row>
    <row r="15" spans="1:13" ht="15.75">
      <c r="A15" s="4"/>
      <c r="B15" s="7">
        <v>6</v>
      </c>
      <c r="C15" s="8" t="s">
        <v>27</v>
      </c>
      <c r="D15" s="9">
        <f>501-86</f>
        <v>415</v>
      </c>
      <c r="E15" s="9"/>
      <c r="F15" s="9"/>
      <c r="G15" s="20"/>
      <c r="H15" s="21">
        <v>33</v>
      </c>
      <c r="I15" s="21">
        <v>10</v>
      </c>
      <c r="J15" s="20"/>
      <c r="K15" s="20"/>
      <c r="L15" s="20"/>
      <c r="M15" s="20"/>
    </row>
    <row r="16" spans="1:13" ht="15.75">
      <c r="A16" s="4"/>
      <c r="B16" s="7">
        <v>7</v>
      </c>
      <c r="C16" s="8" t="s">
        <v>7</v>
      </c>
      <c r="D16" s="9">
        <v>144</v>
      </c>
      <c r="E16" s="9"/>
      <c r="F16" s="9"/>
      <c r="G16" s="20"/>
      <c r="H16" s="20"/>
      <c r="I16" s="20"/>
      <c r="J16" s="20"/>
      <c r="K16" s="20"/>
      <c r="L16" s="20"/>
      <c r="M16" s="20"/>
    </row>
    <row r="17" spans="1:13" ht="15.75">
      <c r="A17" s="4"/>
      <c r="B17" s="7">
        <v>8</v>
      </c>
      <c r="C17" s="8" t="s">
        <v>10</v>
      </c>
      <c r="D17" s="9">
        <v>540</v>
      </c>
      <c r="E17" s="9"/>
      <c r="F17" s="9"/>
      <c r="G17" s="20"/>
      <c r="H17" s="20"/>
      <c r="I17" s="20"/>
      <c r="J17" s="20"/>
      <c r="K17" s="20"/>
      <c r="L17" s="20"/>
      <c r="M17" s="20"/>
    </row>
    <row r="18" spans="1:13" ht="15.75">
      <c r="A18" s="4"/>
      <c r="B18" s="7">
        <v>9</v>
      </c>
      <c r="C18" s="8" t="s">
        <v>6</v>
      </c>
      <c r="D18" s="9">
        <v>1237</v>
      </c>
      <c r="E18" s="9"/>
      <c r="F18" s="9"/>
      <c r="G18" s="20"/>
      <c r="H18" s="20"/>
      <c r="I18" s="20"/>
      <c r="J18" s="20"/>
      <c r="K18" s="20"/>
      <c r="L18" s="20"/>
      <c r="M18" s="20"/>
    </row>
    <row r="19" spans="1:13" ht="15.75">
      <c r="A19" s="4"/>
      <c r="B19" s="7">
        <v>9</v>
      </c>
      <c r="C19" s="8" t="s">
        <v>20</v>
      </c>
      <c r="D19" s="9">
        <f>239-13</f>
        <v>226</v>
      </c>
      <c r="E19" s="9"/>
      <c r="F19" s="9"/>
      <c r="G19" s="20"/>
      <c r="H19" s="20"/>
      <c r="I19" s="20"/>
      <c r="J19" s="9">
        <v>196</v>
      </c>
      <c r="K19" s="20"/>
      <c r="L19" s="20"/>
      <c r="M19" s="20"/>
    </row>
    <row r="20" spans="1:13" ht="15.75">
      <c r="A20" s="4"/>
      <c r="B20" s="7">
        <v>10</v>
      </c>
      <c r="C20" s="8" t="s">
        <v>25</v>
      </c>
      <c r="D20" s="9">
        <f>98-12</f>
        <v>86</v>
      </c>
      <c r="E20" s="9"/>
      <c r="F20" s="9">
        <f>36-13</f>
        <v>23</v>
      </c>
      <c r="G20" s="20"/>
      <c r="H20" s="20"/>
      <c r="I20" s="20"/>
      <c r="J20" s="20"/>
      <c r="K20" s="20"/>
      <c r="L20" s="20"/>
      <c r="M20" s="20"/>
    </row>
    <row r="21" spans="1:13" ht="15.75">
      <c r="A21" s="4"/>
      <c r="B21" s="7">
        <v>11</v>
      </c>
      <c r="C21" s="8" t="s">
        <v>28</v>
      </c>
      <c r="D21" s="9">
        <v>632</v>
      </c>
      <c r="E21" s="9"/>
      <c r="F21" s="9"/>
      <c r="G21" s="20"/>
      <c r="H21" s="20"/>
      <c r="I21" s="20"/>
      <c r="J21" s="20"/>
      <c r="K21" s="20"/>
      <c r="L21" s="20"/>
      <c r="M21" s="20"/>
    </row>
    <row r="22" spans="1:13" ht="15.75">
      <c r="A22" s="4"/>
      <c r="B22" s="7">
        <v>12</v>
      </c>
      <c r="C22" s="8" t="s">
        <v>29</v>
      </c>
      <c r="D22" s="9">
        <v>346</v>
      </c>
      <c r="E22" s="9"/>
      <c r="F22" s="9"/>
      <c r="G22" s="20"/>
      <c r="H22" s="20"/>
      <c r="I22" s="20"/>
      <c r="J22" s="20"/>
      <c r="K22" s="20"/>
      <c r="L22" s="20"/>
      <c r="M22" s="20"/>
    </row>
    <row r="23" spans="1:13" ht="15.75">
      <c r="A23" s="4"/>
      <c r="B23" s="7">
        <v>12</v>
      </c>
      <c r="C23" s="8" t="s">
        <v>24</v>
      </c>
      <c r="D23" s="9">
        <v>269</v>
      </c>
      <c r="E23" s="9"/>
      <c r="F23" s="9">
        <f>23-8</f>
        <v>15</v>
      </c>
      <c r="G23" s="20"/>
      <c r="H23" s="20"/>
      <c r="I23" s="20"/>
      <c r="J23" s="20"/>
      <c r="K23" s="20"/>
      <c r="L23" s="20"/>
      <c r="M23" s="20"/>
    </row>
    <row r="24" spans="1:13" ht="15.75">
      <c r="A24" s="4"/>
      <c r="B24" s="7">
        <v>13</v>
      </c>
      <c r="C24" s="8" t="s">
        <v>14</v>
      </c>
      <c r="D24" s="9">
        <f>537-62</f>
        <v>475</v>
      </c>
      <c r="E24" s="9"/>
      <c r="F24" s="9"/>
      <c r="G24" s="20"/>
      <c r="H24" s="20"/>
      <c r="I24" s="20"/>
      <c r="J24" s="9">
        <v>263</v>
      </c>
      <c r="K24" s="9">
        <v>99</v>
      </c>
      <c r="L24" s="20"/>
      <c r="M24" s="20"/>
    </row>
    <row r="25" spans="1:13" ht="15.75">
      <c r="A25" s="4"/>
      <c r="B25" s="7">
        <v>14</v>
      </c>
      <c r="C25" s="8" t="s">
        <v>21</v>
      </c>
      <c r="D25" s="9">
        <f>214-42</f>
        <v>172</v>
      </c>
      <c r="E25" s="9"/>
      <c r="F25" s="9"/>
      <c r="G25" s="20"/>
      <c r="H25" s="20"/>
      <c r="I25" s="20"/>
      <c r="J25" s="20"/>
      <c r="K25" s="9">
        <v>132</v>
      </c>
      <c r="L25" s="9">
        <v>207</v>
      </c>
      <c r="M25" s="20"/>
    </row>
    <row r="26" spans="1:13" ht="15.75">
      <c r="A26" s="4"/>
      <c r="B26" s="7">
        <v>15</v>
      </c>
      <c r="C26" s="8" t="s">
        <v>17</v>
      </c>
      <c r="D26" s="9">
        <f>825-82</f>
        <v>743</v>
      </c>
      <c r="E26" s="9"/>
      <c r="F26" s="9"/>
      <c r="G26" s="20"/>
      <c r="H26" s="20"/>
      <c r="I26" s="20"/>
      <c r="J26" s="9">
        <v>39</v>
      </c>
      <c r="K26" s="9">
        <v>60</v>
      </c>
      <c r="L26" s="20"/>
      <c r="M26" s="20"/>
    </row>
    <row r="27" spans="1:13" ht="15.75">
      <c r="A27" s="4"/>
      <c r="B27" s="7">
        <v>16</v>
      </c>
      <c r="C27" s="8" t="s">
        <v>8</v>
      </c>
      <c r="D27" s="9">
        <f>347-27</f>
        <v>320</v>
      </c>
      <c r="E27" s="9"/>
      <c r="F27" s="9"/>
      <c r="G27" s="9">
        <v>190</v>
      </c>
      <c r="H27" s="20"/>
      <c r="I27" s="20"/>
      <c r="J27" s="20"/>
      <c r="K27" s="20"/>
      <c r="L27" s="20"/>
      <c r="M27" s="20"/>
    </row>
    <row r="28" spans="1:13" ht="15.75">
      <c r="A28" s="4"/>
      <c r="B28" s="7">
        <v>17</v>
      </c>
      <c r="C28" s="8" t="s">
        <v>18</v>
      </c>
      <c r="D28" s="9">
        <f>586-29</f>
        <v>557</v>
      </c>
      <c r="E28" s="9"/>
      <c r="F28" s="9"/>
      <c r="G28" s="20"/>
      <c r="H28" s="20"/>
      <c r="I28" s="20"/>
      <c r="J28" s="9">
        <v>195</v>
      </c>
      <c r="K28" s="20"/>
      <c r="L28" s="20"/>
      <c r="M28" s="20"/>
    </row>
    <row r="29" spans="1:13" ht="15.75">
      <c r="A29" s="4"/>
      <c r="B29" s="7">
        <v>18</v>
      </c>
      <c r="C29" s="8" t="s">
        <v>11</v>
      </c>
      <c r="D29" s="9">
        <v>434</v>
      </c>
      <c r="E29" s="9"/>
      <c r="F29" s="9"/>
      <c r="G29" s="20"/>
      <c r="H29" s="20"/>
      <c r="I29" s="20"/>
      <c r="J29" s="20"/>
      <c r="K29" s="20"/>
      <c r="L29" s="20"/>
      <c r="M29" s="20"/>
    </row>
    <row r="30" spans="1:13" ht="15.75">
      <c r="A30" s="4"/>
      <c r="B30" s="7">
        <v>19</v>
      </c>
      <c r="C30" s="8" t="s">
        <v>12</v>
      </c>
      <c r="D30" s="9"/>
      <c r="E30" s="9"/>
      <c r="F30" s="9"/>
      <c r="G30" s="9">
        <v>185</v>
      </c>
      <c r="H30" s="20"/>
      <c r="I30" s="20"/>
      <c r="J30" s="20"/>
      <c r="K30" s="9">
        <v>100</v>
      </c>
      <c r="L30" s="20"/>
      <c r="M30" s="9">
        <v>127</v>
      </c>
    </row>
    <row r="31" spans="1:13" ht="15.75">
      <c r="A31" s="4"/>
      <c r="B31" s="7">
        <v>20</v>
      </c>
      <c r="C31" s="8" t="s">
        <v>16</v>
      </c>
      <c r="D31" s="9">
        <v>602</v>
      </c>
      <c r="E31" s="9"/>
      <c r="F31" s="9"/>
      <c r="G31" s="20"/>
      <c r="H31" s="20"/>
      <c r="I31" s="20"/>
      <c r="J31" s="20"/>
      <c r="K31" s="20"/>
      <c r="L31" s="20"/>
      <c r="M31" s="20"/>
    </row>
    <row r="32" spans="1:13" ht="15.75">
      <c r="A32" s="4"/>
      <c r="B32" s="7">
        <v>21</v>
      </c>
      <c r="C32" s="8" t="s">
        <v>13</v>
      </c>
      <c r="D32" s="9">
        <v>669</v>
      </c>
      <c r="E32" s="9"/>
      <c r="F32" s="9"/>
      <c r="G32" s="20"/>
      <c r="H32" s="20"/>
      <c r="I32" s="20"/>
      <c r="J32" s="20"/>
      <c r="K32" s="9">
        <v>101</v>
      </c>
      <c r="L32" s="20"/>
      <c r="M32" s="20"/>
    </row>
    <row r="33" spans="1:13" ht="15.75">
      <c r="A33" s="4"/>
      <c r="B33" s="7">
        <v>22</v>
      </c>
      <c r="C33" s="8" t="s">
        <v>26</v>
      </c>
      <c r="D33" s="9">
        <v>716</v>
      </c>
      <c r="E33" s="9"/>
      <c r="F33" s="9"/>
      <c r="G33" s="20"/>
      <c r="H33" s="20"/>
      <c r="I33" s="20"/>
      <c r="J33" s="20"/>
      <c r="K33" s="20"/>
      <c r="L33" s="20"/>
      <c r="M33" s="20"/>
    </row>
    <row r="34" spans="1:13" ht="15.75">
      <c r="A34" s="4"/>
      <c r="B34" s="10"/>
      <c r="C34" s="11" t="s">
        <v>5</v>
      </c>
      <c r="D34" s="12">
        <f>SUM(D10:D33)</f>
        <v>10958</v>
      </c>
      <c r="E34" s="12">
        <f aca="true" t="shared" si="0" ref="E34:M34">SUM(E10:E33)</f>
        <v>61</v>
      </c>
      <c r="F34" s="12">
        <f t="shared" si="0"/>
        <v>216</v>
      </c>
      <c r="G34" s="12">
        <f t="shared" si="0"/>
        <v>710</v>
      </c>
      <c r="H34" s="12">
        <f t="shared" si="0"/>
        <v>33</v>
      </c>
      <c r="I34" s="12">
        <f t="shared" si="0"/>
        <v>10</v>
      </c>
      <c r="J34" s="12">
        <f t="shared" si="0"/>
        <v>693</v>
      </c>
      <c r="K34" s="12">
        <f t="shared" si="0"/>
        <v>492</v>
      </c>
      <c r="L34" s="12">
        <f t="shared" si="0"/>
        <v>207</v>
      </c>
      <c r="M34" s="12">
        <f t="shared" si="0"/>
        <v>127</v>
      </c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</sheetData>
  <sheetProtection/>
  <mergeCells count="1">
    <mergeCell ref="B8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L36"/>
  <sheetViews>
    <sheetView zoomScalePageLayoutView="0" workbookViewId="0" topLeftCell="A28">
      <selection activeCell="C34" sqref="C34:L34"/>
    </sheetView>
  </sheetViews>
  <sheetFormatPr defaultColWidth="11.421875" defaultRowHeight="15"/>
  <cols>
    <col min="2" max="2" width="25.8515625" style="0" bestFit="1" customWidth="1"/>
    <col min="3" max="3" width="10.140625" style="0" bestFit="1" customWidth="1"/>
    <col min="4" max="4" width="12.140625" style="0" bestFit="1" customWidth="1"/>
    <col min="5" max="5" width="8.140625" style="0" bestFit="1" customWidth="1"/>
    <col min="6" max="6" width="13.57421875" style="0" bestFit="1" customWidth="1"/>
    <col min="7" max="7" width="9.57421875" style="0" bestFit="1" customWidth="1"/>
    <col min="8" max="8" width="14.140625" style="0" bestFit="1" customWidth="1"/>
    <col min="9" max="9" width="6.421875" style="0" bestFit="1" customWidth="1"/>
    <col min="10" max="10" width="8.00390625" style="0" bestFit="1" customWidth="1"/>
    <col min="11" max="11" width="5.140625" style="0" bestFit="1" customWidth="1"/>
    <col min="12" max="12" width="10.28125" style="0" bestFit="1" customWidth="1"/>
  </cols>
  <sheetData>
    <row r="4" spans="1:4" ht="17.25">
      <c r="A4" s="1" t="s">
        <v>0</v>
      </c>
      <c r="B4" s="1"/>
      <c r="C4" s="2"/>
      <c r="D4" s="15"/>
    </row>
    <row r="5" spans="1:4" ht="17.25">
      <c r="A5" s="1" t="s">
        <v>1</v>
      </c>
      <c r="B5" s="1"/>
      <c r="C5" s="2"/>
      <c r="D5" s="15"/>
    </row>
    <row r="6" spans="1:4" ht="16.5">
      <c r="A6" s="2" t="s">
        <v>46</v>
      </c>
      <c r="B6" s="2"/>
      <c r="C6" s="3"/>
      <c r="D6" s="4"/>
    </row>
    <row r="7" spans="1:4" ht="15">
      <c r="A7" s="4"/>
      <c r="B7" s="4"/>
      <c r="C7" s="4"/>
      <c r="D7" s="4"/>
    </row>
    <row r="8" spans="1:4" ht="15.75" customHeight="1">
      <c r="A8" s="37" t="s">
        <v>44</v>
      </c>
      <c r="B8" s="38"/>
      <c r="C8" s="39"/>
      <c r="D8" s="16"/>
    </row>
    <row r="9" spans="1:12" ht="31.5">
      <c r="A9" s="5" t="s">
        <v>3</v>
      </c>
      <c r="B9" s="6" t="s">
        <v>4</v>
      </c>
      <c r="C9" s="13" t="s">
        <v>34</v>
      </c>
      <c r="D9" s="14" t="s">
        <v>35</v>
      </c>
      <c r="E9" s="14" t="s">
        <v>36</v>
      </c>
      <c r="F9" s="14" t="s">
        <v>37</v>
      </c>
      <c r="G9" s="22" t="s">
        <v>38</v>
      </c>
      <c r="H9" s="22" t="s">
        <v>40</v>
      </c>
      <c r="I9" s="18" t="s">
        <v>39</v>
      </c>
      <c r="J9" s="22" t="s">
        <v>41</v>
      </c>
      <c r="K9" s="22" t="s">
        <v>42</v>
      </c>
      <c r="L9" s="22" t="s">
        <v>43</v>
      </c>
    </row>
    <row r="10" spans="1:12" ht="15.75">
      <c r="A10" s="7">
        <v>1</v>
      </c>
      <c r="B10" s="8" t="s">
        <v>23</v>
      </c>
      <c r="C10" s="9">
        <f>349-16</f>
        <v>333</v>
      </c>
      <c r="D10" s="9">
        <f>93+15</f>
        <v>108</v>
      </c>
      <c r="E10" s="9">
        <f>178+16</f>
        <v>194</v>
      </c>
      <c r="F10" s="20"/>
      <c r="G10" s="20"/>
      <c r="H10" s="20"/>
      <c r="I10" s="20"/>
      <c r="J10" s="20"/>
      <c r="K10" s="20"/>
      <c r="L10" s="20"/>
    </row>
    <row r="11" spans="1:12" ht="15.75">
      <c r="A11" s="7">
        <v>2</v>
      </c>
      <c r="B11" s="8" t="s">
        <v>22</v>
      </c>
      <c r="C11" s="9">
        <v>570</v>
      </c>
      <c r="D11" s="9"/>
      <c r="E11" s="9"/>
      <c r="F11" s="20"/>
      <c r="G11" s="20"/>
      <c r="H11" s="20"/>
      <c r="I11" s="20"/>
      <c r="J11" s="20"/>
      <c r="K11" s="20"/>
      <c r="L11" s="20"/>
    </row>
    <row r="12" spans="1:12" ht="15.75">
      <c r="A12" s="7">
        <v>3</v>
      </c>
      <c r="B12" s="8" t="s">
        <v>15</v>
      </c>
      <c r="C12" s="9">
        <v>559</v>
      </c>
      <c r="D12" s="9"/>
      <c r="E12" s="9"/>
      <c r="F12" s="20"/>
      <c r="G12" s="20"/>
      <c r="H12" s="20"/>
      <c r="I12" s="20"/>
      <c r="J12" s="20"/>
      <c r="K12" s="20"/>
      <c r="L12" s="20"/>
    </row>
    <row r="13" spans="1:12" ht="15.75">
      <c r="A13" s="7">
        <v>4</v>
      </c>
      <c r="B13" s="8" t="s">
        <v>19</v>
      </c>
      <c r="C13" s="9">
        <v>335</v>
      </c>
      <c r="D13" s="9"/>
      <c r="E13" s="9"/>
      <c r="F13" s="20"/>
      <c r="G13" s="20"/>
      <c r="H13" s="20"/>
      <c r="I13" s="20"/>
      <c r="J13" s="20"/>
      <c r="K13" s="20"/>
      <c r="L13" s="20"/>
    </row>
    <row r="14" spans="1:12" ht="15.75">
      <c r="A14" s="7">
        <v>5</v>
      </c>
      <c r="B14" s="8" t="s">
        <v>9</v>
      </c>
      <c r="C14" s="9">
        <f>623+45</f>
        <v>668</v>
      </c>
      <c r="D14" s="9"/>
      <c r="E14" s="9"/>
      <c r="F14" s="9">
        <f>335+51</f>
        <v>386</v>
      </c>
      <c r="G14" s="20"/>
      <c r="H14" s="20"/>
      <c r="I14" s="20"/>
      <c r="J14" s="20"/>
      <c r="K14" s="20"/>
      <c r="L14" s="20"/>
    </row>
    <row r="15" spans="1:12" ht="15.75">
      <c r="A15" s="7">
        <v>6</v>
      </c>
      <c r="B15" s="8" t="s">
        <v>27</v>
      </c>
      <c r="C15" s="9">
        <v>426</v>
      </c>
      <c r="D15" s="9"/>
      <c r="E15" s="9"/>
      <c r="F15" s="20"/>
      <c r="G15" s="21">
        <v>73</v>
      </c>
      <c r="H15" s="21">
        <v>19</v>
      </c>
      <c r="I15" s="20"/>
      <c r="J15" s="20"/>
      <c r="K15" s="20"/>
      <c r="L15" s="20"/>
    </row>
    <row r="16" spans="1:12" ht="15.75">
      <c r="A16" s="7">
        <v>7</v>
      </c>
      <c r="B16" s="8" t="s">
        <v>7</v>
      </c>
      <c r="C16" s="9">
        <v>148</v>
      </c>
      <c r="D16" s="9"/>
      <c r="E16" s="9"/>
      <c r="F16" s="20"/>
      <c r="G16" s="20"/>
      <c r="H16" s="20"/>
      <c r="I16" s="20"/>
      <c r="J16" s="20"/>
      <c r="K16" s="20"/>
      <c r="L16" s="20"/>
    </row>
    <row r="17" spans="1:12" ht="15.75">
      <c r="A17" s="7">
        <v>8</v>
      </c>
      <c r="B17" s="8" t="s">
        <v>10</v>
      </c>
      <c r="C17" s="9">
        <v>545</v>
      </c>
      <c r="D17" s="9"/>
      <c r="E17" s="9"/>
      <c r="F17" s="20"/>
      <c r="G17" s="20"/>
      <c r="H17" s="20"/>
      <c r="I17" s="20"/>
      <c r="J17" s="20"/>
      <c r="K17" s="20"/>
      <c r="L17" s="20"/>
    </row>
    <row r="18" spans="1:12" ht="15.75">
      <c r="A18" s="7">
        <v>9</v>
      </c>
      <c r="B18" s="8" t="s">
        <v>6</v>
      </c>
      <c r="C18" s="9">
        <v>1488</v>
      </c>
      <c r="D18" s="9"/>
      <c r="E18" s="9"/>
      <c r="F18" s="20"/>
      <c r="G18" s="20"/>
      <c r="H18" s="20"/>
      <c r="I18" s="20"/>
      <c r="J18" s="20"/>
      <c r="K18" s="20"/>
      <c r="L18" s="20"/>
    </row>
    <row r="19" spans="1:12" ht="15.75">
      <c r="A19" s="7">
        <v>9</v>
      </c>
      <c r="B19" s="8" t="s">
        <v>20</v>
      </c>
      <c r="C19" s="9">
        <v>220</v>
      </c>
      <c r="D19" s="9"/>
      <c r="E19" s="9"/>
      <c r="F19" s="20"/>
      <c r="G19" s="20"/>
      <c r="H19" s="20"/>
      <c r="I19" s="9">
        <v>216</v>
      </c>
      <c r="J19" s="20"/>
      <c r="K19" s="20"/>
      <c r="L19" s="20"/>
    </row>
    <row r="20" spans="1:12" ht="15.75">
      <c r="A20" s="7">
        <v>10</v>
      </c>
      <c r="B20" s="8" t="s">
        <v>25</v>
      </c>
      <c r="C20" s="9">
        <f>71+27</f>
        <v>98</v>
      </c>
      <c r="D20" s="9"/>
      <c r="E20" s="9">
        <v>36</v>
      </c>
      <c r="F20" s="20"/>
      <c r="G20" s="20"/>
      <c r="H20" s="20"/>
      <c r="I20" s="20"/>
      <c r="J20" s="20"/>
      <c r="K20" s="20"/>
      <c r="L20" s="20"/>
    </row>
    <row r="21" spans="1:12" ht="15.75">
      <c r="A21" s="7">
        <v>11</v>
      </c>
      <c r="B21" s="8" t="s">
        <v>28</v>
      </c>
      <c r="C21" s="9">
        <v>651</v>
      </c>
      <c r="D21" s="9"/>
      <c r="E21" s="9"/>
      <c r="F21" s="20"/>
      <c r="G21" s="20"/>
      <c r="H21" s="20"/>
      <c r="I21" s="20"/>
      <c r="J21" s="20"/>
      <c r="K21" s="20"/>
      <c r="L21" s="20"/>
    </row>
    <row r="22" spans="1:12" ht="15.75">
      <c r="A22" s="7">
        <v>12</v>
      </c>
      <c r="B22" s="8" t="s">
        <v>29</v>
      </c>
      <c r="C22" s="9">
        <v>362</v>
      </c>
      <c r="D22" s="9"/>
      <c r="E22" s="9"/>
      <c r="F22" s="20"/>
      <c r="G22" s="20"/>
      <c r="H22" s="20"/>
      <c r="I22" s="20"/>
      <c r="J22" s="20"/>
      <c r="K22" s="20"/>
      <c r="L22" s="20"/>
    </row>
    <row r="23" spans="1:12" ht="15.75">
      <c r="A23" s="7">
        <v>12</v>
      </c>
      <c r="B23" s="8" t="s">
        <v>24</v>
      </c>
      <c r="C23" s="9">
        <v>261</v>
      </c>
      <c r="D23" s="9"/>
      <c r="E23" s="9">
        <v>34</v>
      </c>
      <c r="F23" s="20"/>
      <c r="G23" s="20"/>
      <c r="H23" s="20"/>
      <c r="I23" s="20"/>
      <c r="J23" s="20"/>
      <c r="K23" s="20"/>
      <c r="L23" s="20"/>
    </row>
    <row r="24" spans="1:12" ht="15.75">
      <c r="A24" s="7">
        <v>13</v>
      </c>
      <c r="B24" s="8" t="s">
        <v>14</v>
      </c>
      <c r="C24" s="9">
        <f>537-90</f>
        <v>447</v>
      </c>
      <c r="D24" s="9"/>
      <c r="E24" s="9"/>
      <c r="F24" s="20"/>
      <c r="G24" s="20"/>
      <c r="H24" s="20"/>
      <c r="I24" s="9">
        <v>263</v>
      </c>
      <c r="J24" s="9">
        <f>95+99</f>
        <v>194</v>
      </c>
      <c r="K24" s="20"/>
      <c r="L24" s="20"/>
    </row>
    <row r="25" spans="1:12" ht="15.75">
      <c r="A25" s="7">
        <v>14</v>
      </c>
      <c r="B25" s="8" t="s">
        <v>21</v>
      </c>
      <c r="C25" s="9">
        <f>214-40</f>
        <v>174</v>
      </c>
      <c r="D25" s="9"/>
      <c r="E25" s="9"/>
      <c r="F25" s="20"/>
      <c r="G25" s="20"/>
      <c r="H25" s="20"/>
      <c r="I25" s="20"/>
      <c r="J25" s="9">
        <f>132+22</f>
        <v>154</v>
      </c>
      <c r="K25" s="9">
        <f>207+22</f>
        <v>229</v>
      </c>
      <c r="L25" s="20"/>
    </row>
    <row r="26" spans="1:12" ht="15.75">
      <c r="A26" s="7">
        <v>15</v>
      </c>
      <c r="B26" s="8" t="s">
        <v>17</v>
      </c>
      <c r="C26" s="9">
        <f>825-82</f>
        <v>743</v>
      </c>
      <c r="D26" s="9"/>
      <c r="E26" s="9"/>
      <c r="F26" s="20"/>
      <c r="G26" s="20"/>
      <c r="H26" s="20"/>
      <c r="I26" s="9">
        <f>39+40</f>
        <v>79</v>
      </c>
      <c r="J26" s="9">
        <v>105</v>
      </c>
      <c r="K26" s="20"/>
      <c r="L26" s="20"/>
    </row>
    <row r="27" spans="1:12" ht="15.75">
      <c r="A27" s="7">
        <v>16</v>
      </c>
      <c r="B27" s="8" t="s">
        <v>8</v>
      </c>
      <c r="C27" s="9">
        <v>347</v>
      </c>
      <c r="D27" s="9"/>
      <c r="E27" s="9"/>
      <c r="F27" s="9">
        <f>163+29</f>
        <v>192</v>
      </c>
      <c r="G27" s="20"/>
      <c r="H27" s="20"/>
      <c r="I27" s="20"/>
      <c r="J27" s="20"/>
      <c r="K27" s="20"/>
      <c r="L27" s="20"/>
    </row>
    <row r="28" spans="1:12" ht="15.75">
      <c r="A28" s="7">
        <v>17</v>
      </c>
      <c r="B28" s="8" t="s">
        <v>18</v>
      </c>
      <c r="C28" s="9">
        <f>586-31</f>
        <v>555</v>
      </c>
      <c r="D28" s="9"/>
      <c r="E28" s="9"/>
      <c r="F28" s="20"/>
      <c r="G28" s="20"/>
      <c r="H28" s="20"/>
      <c r="I28" s="9">
        <f>195+31</f>
        <v>226</v>
      </c>
      <c r="J28" s="20"/>
      <c r="K28" s="20"/>
      <c r="L28" s="20"/>
    </row>
    <row r="29" spans="1:12" ht="15.75">
      <c r="A29" s="7">
        <v>18</v>
      </c>
      <c r="B29" s="8" t="s">
        <v>11</v>
      </c>
      <c r="C29" s="9">
        <v>487</v>
      </c>
      <c r="D29" s="9"/>
      <c r="E29" s="9"/>
      <c r="F29" s="20"/>
      <c r="G29" s="20"/>
      <c r="H29" s="20"/>
      <c r="I29" s="20"/>
      <c r="J29" s="20"/>
      <c r="K29" s="20"/>
      <c r="L29" s="20"/>
    </row>
    <row r="30" spans="1:12" ht="15.75">
      <c r="A30" s="7">
        <v>19</v>
      </c>
      <c r="B30" s="8" t="s">
        <v>12</v>
      </c>
      <c r="C30" s="9"/>
      <c r="D30" s="9"/>
      <c r="E30" s="9"/>
      <c r="F30" s="9">
        <f>156+29</f>
        <v>185</v>
      </c>
      <c r="G30" s="20"/>
      <c r="H30" s="20"/>
      <c r="I30" s="20"/>
      <c r="J30" s="9">
        <v>129</v>
      </c>
      <c r="K30" s="20"/>
      <c r="L30" s="9">
        <v>127</v>
      </c>
    </row>
    <row r="31" spans="1:12" ht="15.75">
      <c r="A31" s="7">
        <v>20</v>
      </c>
      <c r="B31" s="8" t="s">
        <v>16</v>
      </c>
      <c r="C31" s="9">
        <v>634</v>
      </c>
      <c r="D31" s="9"/>
      <c r="E31" s="9"/>
      <c r="F31" s="20"/>
      <c r="G31" s="20"/>
      <c r="H31" s="20"/>
      <c r="I31" s="20"/>
      <c r="J31" s="20"/>
      <c r="K31" s="20"/>
      <c r="L31" s="20"/>
    </row>
    <row r="32" spans="1:12" ht="15.75">
      <c r="A32" s="7">
        <v>21</v>
      </c>
      <c r="B32" s="8" t="s">
        <v>13</v>
      </c>
      <c r="C32" s="9">
        <f>669-18</f>
        <v>651</v>
      </c>
      <c r="D32" s="9"/>
      <c r="E32" s="9"/>
      <c r="F32" s="20"/>
      <c r="G32" s="20"/>
      <c r="H32" s="20"/>
      <c r="I32" s="20"/>
      <c r="J32" s="9">
        <f>121+21</f>
        <v>142</v>
      </c>
      <c r="K32" s="20"/>
      <c r="L32" s="20"/>
    </row>
    <row r="33" spans="1:12" ht="15.75">
      <c r="A33" s="7">
        <v>22</v>
      </c>
      <c r="B33" s="8" t="s">
        <v>26</v>
      </c>
      <c r="C33" s="9">
        <v>795</v>
      </c>
      <c r="D33" s="9"/>
      <c r="E33" s="9"/>
      <c r="F33" s="20"/>
      <c r="G33" s="20"/>
      <c r="H33" s="20"/>
      <c r="I33" s="20"/>
      <c r="J33" s="20"/>
      <c r="K33" s="20"/>
      <c r="L33" s="20"/>
    </row>
    <row r="34" spans="1:12" ht="15.75">
      <c r="A34" s="10"/>
      <c r="B34" s="11" t="s">
        <v>5</v>
      </c>
      <c r="C34" s="12">
        <f>SUM(C10:C33)</f>
        <v>11497</v>
      </c>
      <c r="D34" s="12">
        <f aca="true" t="shared" si="0" ref="D34:L34">SUM(D10:D33)</f>
        <v>108</v>
      </c>
      <c r="E34" s="12">
        <f t="shared" si="0"/>
        <v>264</v>
      </c>
      <c r="F34" s="12">
        <f t="shared" si="0"/>
        <v>763</v>
      </c>
      <c r="G34" s="12">
        <f t="shared" si="0"/>
        <v>73</v>
      </c>
      <c r="H34" s="12">
        <f t="shared" si="0"/>
        <v>19</v>
      </c>
      <c r="I34" s="12">
        <f t="shared" si="0"/>
        <v>784</v>
      </c>
      <c r="J34" s="12">
        <f t="shared" si="0"/>
        <v>724</v>
      </c>
      <c r="K34" s="12">
        <f t="shared" si="0"/>
        <v>229</v>
      </c>
      <c r="L34" s="12">
        <f t="shared" si="0"/>
        <v>127</v>
      </c>
    </row>
    <row r="35" spans="1:4" ht="15">
      <c r="A35" s="4"/>
      <c r="B35" s="4"/>
      <c r="C35" s="4"/>
      <c r="D35" s="4"/>
    </row>
    <row r="36" spans="1:4" ht="15">
      <c r="A36" s="4"/>
      <c r="B36" s="4"/>
      <c r="C36" s="4"/>
      <c r="D36" s="4"/>
    </row>
  </sheetData>
  <sheetProtection/>
  <mergeCells count="1">
    <mergeCell ref="A8:C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A1" sqref="A1:IV16384"/>
    </sheetView>
  </sheetViews>
  <sheetFormatPr defaultColWidth="11.421875" defaultRowHeight="15"/>
  <cols>
    <col min="2" max="2" width="25.8515625" style="0" bestFit="1" customWidth="1"/>
    <col min="3" max="3" width="10.140625" style="0" bestFit="1" customWidth="1"/>
    <col min="4" max="4" width="13.421875" style="0" customWidth="1"/>
    <col min="5" max="5" width="8.140625" style="0" bestFit="1" customWidth="1"/>
    <col min="6" max="6" width="14.421875" style="0" customWidth="1"/>
    <col min="7" max="7" width="9.57421875" style="0" bestFit="1" customWidth="1"/>
    <col min="8" max="8" width="14.140625" style="0" bestFit="1" customWidth="1"/>
    <col min="9" max="9" width="6.421875" style="0" bestFit="1" customWidth="1"/>
    <col min="10" max="10" width="8.00390625" style="0" bestFit="1" customWidth="1"/>
    <col min="11" max="11" width="5.140625" style="0" bestFit="1" customWidth="1"/>
    <col min="12" max="12" width="10.28125" style="0" bestFit="1" customWidth="1"/>
  </cols>
  <sheetData>
    <row r="2" spans="1:4" ht="17.25">
      <c r="A2" s="1" t="s">
        <v>0</v>
      </c>
      <c r="B2" s="1"/>
      <c r="C2" s="2"/>
      <c r="D2" s="15"/>
    </row>
    <row r="3" spans="1:4" ht="17.25">
      <c r="A3" s="1" t="s">
        <v>1</v>
      </c>
      <c r="B3" s="1"/>
      <c r="C3" s="2"/>
      <c r="D3" s="15"/>
    </row>
    <row r="4" spans="1:4" ht="16.5">
      <c r="A4" s="2" t="s">
        <v>47</v>
      </c>
      <c r="B4" s="2"/>
      <c r="C4" s="3"/>
      <c r="D4" s="4"/>
    </row>
    <row r="5" spans="1:4" ht="15">
      <c r="A5" s="4"/>
      <c r="B5" s="4"/>
      <c r="C5" s="4"/>
      <c r="D5" s="4"/>
    </row>
    <row r="6" spans="1:4" ht="15.75">
      <c r="A6" s="37" t="s">
        <v>44</v>
      </c>
      <c r="B6" s="38"/>
      <c r="C6" s="39"/>
      <c r="D6" s="16"/>
    </row>
    <row r="7" spans="1:12" ht="31.5">
      <c r="A7" s="5" t="s">
        <v>3</v>
      </c>
      <c r="B7" s="6" t="s">
        <v>4</v>
      </c>
      <c r="C7" s="13" t="s">
        <v>34</v>
      </c>
      <c r="D7" s="14" t="s">
        <v>35</v>
      </c>
      <c r="E7" s="14" t="s">
        <v>36</v>
      </c>
      <c r="F7" s="14" t="s">
        <v>37</v>
      </c>
      <c r="G7" s="22" t="s">
        <v>38</v>
      </c>
      <c r="H7" s="22" t="s">
        <v>40</v>
      </c>
      <c r="I7" s="18" t="s">
        <v>39</v>
      </c>
      <c r="J7" s="22" t="s">
        <v>41</v>
      </c>
      <c r="K7" s="22" t="s">
        <v>42</v>
      </c>
      <c r="L7" s="22" t="s">
        <v>43</v>
      </c>
    </row>
    <row r="8" spans="1:12" ht="15.75">
      <c r="A8" s="7">
        <v>1</v>
      </c>
      <c r="B8" s="8" t="s">
        <v>23</v>
      </c>
      <c r="C8" s="9">
        <f>333+10</f>
        <v>343</v>
      </c>
      <c r="D8" s="9">
        <v>103</v>
      </c>
      <c r="E8" s="9">
        <v>189</v>
      </c>
      <c r="F8" s="20"/>
      <c r="G8" s="20"/>
      <c r="H8" s="20"/>
      <c r="I8" s="20"/>
      <c r="J8" s="20"/>
      <c r="K8" s="20"/>
      <c r="L8" s="20"/>
    </row>
    <row r="9" spans="1:12" ht="15.75">
      <c r="A9" s="7">
        <v>2</v>
      </c>
      <c r="B9" s="8" t="s">
        <v>22</v>
      </c>
      <c r="C9" s="9">
        <v>581</v>
      </c>
      <c r="D9" s="9"/>
      <c r="E9" s="9"/>
      <c r="F9" s="20"/>
      <c r="G9" s="20"/>
      <c r="H9" s="20"/>
      <c r="I9" s="20"/>
      <c r="J9" s="20"/>
      <c r="K9" s="20"/>
      <c r="L9" s="20"/>
    </row>
    <row r="10" spans="1:12" ht="15.75">
      <c r="A10" s="7">
        <v>3</v>
      </c>
      <c r="B10" s="8" t="s">
        <v>15</v>
      </c>
      <c r="C10" s="9">
        <v>562</v>
      </c>
      <c r="D10" s="9"/>
      <c r="E10" s="9"/>
      <c r="F10" s="20"/>
      <c r="G10" s="20"/>
      <c r="H10" s="20"/>
      <c r="I10" s="20"/>
      <c r="J10" s="20"/>
      <c r="K10" s="20"/>
      <c r="L10" s="20"/>
    </row>
    <row r="11" spans="1:12" ht="15.75">
      <c r="A11" s="7">
        <v>4</v>
      </c>
      <c r="B11" s="8" t="s">
        <v>19</v>
      </c>
      <c r="C11" s="9">
        <v>338</v>
      </c>
      <c r="D11" s="9"/>
      <c r="E11" s="9"/>
      <c r="F11" s="20"/>
      <c r="G11" s="20"/>
      <c r="H11" s="20"/>
      <c r="I11" s="20"/>
      <c r="J11" s="20"/>
      <c r="K11" s="20"/>
      <c r="L11" s="20"/>
    </row>
    <row r="12" spans="1:12" ht="15.75">
      <c r="A12" s="7">
        <v>5</v>
      </c>
      <c r="B12" s="8" t="s">
        <v>9</v>
      </c>
      <c r="C12" s="9">
        <v>673</v>
      </c>
      <c r="D12" s="9"/>
      <c r="E12" s="9"/>
      <c r="F12" s="9">
        <v>385</v>
      </c>
      <c r="G12" s="20"/>
      <c r="H12" s="20"/>
      <c r="I12" s="20"/>
      <c r="J12" s="20"/>
      <c r="K12" s="20"/>
      <c r="L12" s="20"/>
    </row>
    <row r="13" spans="1:12" ht="15.75">
      <c r="A13" s="7">
        <v>6</v>
      </c>
      <c r="B13" s="8" t="s">
        <v>27</v>
      </c>
      <c r="C13" s="9">
        <v>426</v>
      </c>
      <c r="D13" s="9"/>
      <c r="E13" s="9"/>
      <c r="F13" s="20"/>
      <c r="G13" s="21">
        <v>33</v>
      </c>
      <c r="H13" s="21">
        <v>62</v>
      </c>
      <c r="I13" s="20"/>
      <c r="J13" s="20"/>
      <c r="K13" s="20"/>
      <c r="L13" s="20"/>
    </row>
    <row r="14" spans="1:12" ht="15.75">
      <c r="A14" s="7">
        <v>7</v>
      </c>
      <c r="B14" s="8" t="s">
        <v>7</v>
      </c>
      <c r="C14" s="9">
        <v>151</v>
      </c>
      <c r="D14" s="9"/>
      <c r="E14" s="9"/>
      <c r="F14" s="20"/>
      <c r="G14" s="20"/>
      <c r="H14" s="20"/>
      <c r="I14" s="20"/>
      <c r="J14" s="20"/>
      <c r="K14" s="20"/>
      <c r="L14" s="20"/>
    </row>
    <row r="15" spans="1:12" ht="15.75">
      <c r="A15" s="7">
        <v>8</v>
      </c>
      <c r="B15" s="8" t="s">
        <v>10</v>
      </c>
      <c r="C15" s="9">
        <v>551</v>
      </c>
      <c r="D15" s="9"/>
      <c r="E15" s="9"/>
      <c r="F15" s="20"/>
      <c r="G15" s="20"/>
      <c r="H15" s="20"/>
      <c r="I15" s="20"/>
      <c r="J15" s="20"/>
      <c r="K15" s="20"/>
      <c r="L15" s="20"/>
    </row>
    <row r="16" spans="1:12" ht="15.75">
      <c r="A16" s="7">
        <v>9</v>
      </c>
      <c r="B16" s="8" t="s">
        <v>6</v>
      </c>
      <c r="C16" s="9">
        <v>1503</v>
      </c>
      <c r="D16" s="9"/>
      <c r="E16" s="9"/>
      <c r="F16" s="20"/>
      <c r="G16" s="20"/>
      <c r="H16" s="20"/>
      <c r="I16" s="20"/>
      <c r="J16" s="20"/>
      <c r="K16" s="20"/>
      <c r="L16" s="20"/>
    </row>
    <row r="17" spans="1:12" ht="15.75">
      <c r="A17" s="7">
        <v>9</v>
      </c>
      <c r="B17" s="8" t="s">
        <v>20</v>
      </c>
      <c r="C17" s="9">
        <f>239-26</f>
        <v>213</v>
      </c>
      <c r="D17" s="9"/>
      <c r="E17" s="9"/>
      <c r="F17" s="20"/>
      <c r="G17" s="20"/>
      <c r="H17" s="20"/>
      <c r="I17" s="9">
        <v>226</v>
      </c>
      <c r="J17" s="20"/>
      <c r="K17" s="20"/>
      <c r="L17" s="20"/>
    </row>
    <row r="18" spans="1:12" ht="15.75">
      <c r="A18" s="7">
        <v>10</v>
      </c>
      <c r="B18" s="8" t="s">
        <v>25</v>
      </c>
      <c r="C18" s="9">
        <v>102</v>
      </c>
      <c r="D18" s="9"/>
      <c r="E18" s="9">
        <v>36</v>
      </c>
      <c r="F18" s="20"/>
      <c r="G18" s="20"/>
      <c r="H18" s="20"/>
      <c r="I18" s="20"/>
      <c r="J18" s="20"/>
      <c r="K18" s="20"/>
      <c r="L18" s="20"/>
    </row>
    <row r="19" spans="1:12" ht="15.75">
      <c r="A19" s="7">
        <v>11</v>
      </c>
      <c r="B19" s="8" t="s">
        <v>28</v>
      </c>
      <c r="C19" s="9">
        <v>656</v>
      </c>
      <c r="D19" s="9"/>
      <c r="E19" s="9"/>
      <c r="F19" s="20"/>
      <c r="G19" s="20"/>
      <c r="H19" s="20"/>
      <c r="I19" s="20"/>
      <c r="J19" s="20"/>
      <c r="K19" s="20"/>
      <c r="L19" s="20"/>
    </row>
    <row r="20" spans="1:12" ht="15.75">
      <c r="A20" s="7">
        <v>12</v>
      </c>
      <c r="B20" s="8" t="s">
        <v>29</v>
      </c>
      <c r="C20" s="9">
        <v>379</v>
      </c>
      <c r="D20" s="9"/>
      <c r="E20" s="9"/>
      <c r="F20" s="20"/>
      <c r="G20" s="20"/>
      <c r="H20" s="20"/>
      <c r="I20" s="20"/>
      <c r="J20" s="20"/>
      <c r="K20" s="20"/>
      <c r="L20" s="20"/>
    </row>
    <row r="21" spans="1:12" ht="15.75">
      <c r="A21" s="7">
        <v>12</v>
      </c>
      <c r="B21" s="8" t="s">
        <v>24</v>
      </c>
      <c r="C21" s="9">
        <v>261</v>
      </c>
      <c r="D21" s="9"/>
      <c r="E21" s="9">
        <v>37</v>
      </c>
      <c r="F21" s="20"/>
      <c r="G21" s="20"/>
      <c r="H21" s="20"/>
      <c r="I21" s="20"/>
      <c r="J21" s="20"/>
      <c r="K21" s="20"/>
      <c r="L21" s="20"/>
    </row>
    <row r="22" spans="1:12" ht="15.75">
      <c r="A22" s="7">
        <v>13</v>
      </c>
      <c r="B22" s="8" t="s">
        <v>14</v>
      </c>
      <c r="C22" s="9">
        <f>537-90</f>
        <v>447</v>
      </c>
      <c r="D22" s="9"/>
      <c r="E22" s="9"/>
      <c r="F22" s="20"/>
      <c r="G22" s="20"/>
      <c r="H22" s="20"/>
      <c r="I22" s="9">
        <f>263+49</f>
        <v>312</v>
      </c>
      <c r="J22" s="9">
        <f>99+49</f>
        <v>148</v>
      </c>
      <c r="K22" s="20"/>
      <c r="L22" s="20"/>
    </row>
    <row r="23" spans="1:12" ht="15.75">
      <c r="A23" s="7">
        <v>14</v>
      </c>
      <c r="B23" s="8" t="s">
        <v>21</v>
      </c>
      <c r="C23" s="9">
        <f>214-40</f>
        <v>174</v>
      </c>
      <c r="D23" s="9"/>
      <c r="E23" s="9"/>
      <c r="F23" s="20"/>
      <c r="G23" s="20"/>
      <c r="H23" s="20"/>
      <c r="I23" s="20"/>
      <c r="J23" s="9">
        <f>132+22</f>
        <v>154</v>
      </c>
      <c r="K23" s="9">
        <f>207+23</f>
        <v>230</v>
      </c>
      <c r="L23" s="20"/>
    </row>
    <row r="24" spans="1:12" ht="15.75">
      <c r="A24" s="7">
        <v>15</v>
      </c>
      <c r="B24" s="8" t="s">
        <v>17</v>
      </c>
      <c r="C24" s="9">
        <f>825-82</f>
        <v>743</v>
      </c>
      <c r="D24" s="9"/>
      <c r="E24" s="9"/>
      <c r="F24" s="20"/>
      <c r="G24" s="20"/>
      <c r="H24" s="20"/>
      <c r="I24" s="9">
        <f>39+46</f>
        <v>85</v>
      </c>
      <c r="J24" s="9">
        <f>60+47</f>
        <v>107</v>
      </c>
      <c r="K24" s="20"/>
      <c r="L24" s="20"/>
    </row>
    <row r="25" spans="1:12" ht="15.75">
      <c r="A25" s="7">
        <v>16</v>
      </c>
      <c r="B25" s="8" t="s">
        <v>8</v>
      </c>
      <c r="C25" s="9">
        <v>347</v>
      </c>
      <c r="D25" s="9"/>
      <c r="E25" s="9"/>
      <c r="F25" s="9">
        <f>163+29</f>
        <v>192</v>
      </c>
      <c r="G25" s="20"/>
      <c r="H25" s="20"/>
      <c r="I25" s="20"/>
      <c r="J25" s="20"/>
      <c r="K25" s="20"/>
      <c r="L25" s="20"/>
    </row>
    <row r="26" spans="1:12" ht="15.75">
      <c r="A26" s="7">
        <v>17</v>
      </c>
      <c r="B26" s="8" t="s">
        <v>18</v>
      </c>
      <c r="C26" s="9">
        <f>586-31</f>
        <v>555</v>
      </c>
      <c r="D26" s="9"/>
      <c r="E26" s="9"/>
      <c r="F26" s="20"/>
      <c r="G26" s="20"/>
      <c r="H26" s="20"/>
      <c r="I26" s="9">
        <f>195+32</f>
        <v>227</v>
      </c>
      <c r="J26" s="20"/>
      <c r="K26" s="20"/>
      <c r="L26" s="20"/>
    </row>
    <row r="27" spans="1:12" ht="15.75">
      <c r="A27" s="7">
        <v>18</v>
      </c>
      <c r="B27" s="8" t="s">
        <v>11</v>
      </c>
      <c r="C27" s="9">
        <v>491</v>
      </c>
      <c r="D27" s="9"/>
      <c r="E27" s="9"/>
      <c r="F27" s="20"/>
      <c r="G27" s="20"/>
      <c r="H27" s="20"/>
      <c r="I27" s="20"/>
      <c r="J27" s="20"/>
      <c r="K27" s="20"/>
      <c r="L27" s="20"/>
    </row>
    <row r="28" spans="1:12" ht="15.75">
      <c r="A28" s="7">
        <v>19</v>
      </c>
      <c r="B28" s="8" t="s">
        <v>12</v>
      </c>
      <c r="C28" s="9"/>
      <c r="D28" s="9"/>
      <c r="E28" s="9"/>
      <c r="F28" s="9">
        <f>156+29</f>
        <v>185</v>
      </c>
      <c r="G28" s="20"/>
      <c r="H28" s="20"/>
      <c r="I28" s="20"/>
      <c r="J28" s="9">
        <v>129</v>
      </c>
      <c r="K28" s="20"/>
      <c r="L28" s="9">
        <v>127</v>
      </c>
    </row>
    <row r="29" spans="1:12" ht="15.75">
      <c r="A29" s="7">
        <v>20</v>
      </c>
      <c r="B29" s="8" t="s">
        <v>16</v>
      </c>
      <c r="C29" s="9">
        <v>643</v>
      </c>
      <c r="D29" s="9"/>
      <c r="E29" s="9"/>
      <c r="F29" s="20"/>
      <c r="G29" s="20"/>
      <c r="H29" s="20"/>
      <c r="I29" s="20"/>
      <c r="J29" s="20"/>
      <c r="K29" s="20"/>
      <c r="L29" s="20"/>
    </row>
    <row r="30" spans="1:12" ht="15.75">
      <c r="A30" s="7">
        <v>21</v>
      </c>
      <c r="B30" s="8" t="s">
        <v>13</v>
      </c>
      <c r="C30" s="9">
        <f>669-18</f>
        <v>651</v>
      </c>
      <c r="D30" s="9"/>
      <c r="E30" s="9"/>
      <c r="F30" s="20"/>
      <c r="G30" s="20"/>
      <c r="H30" s="20"/>
      <c r="I30" s="20"/>
      <c r="J30" s="9">
        <f>121+24</f>
        <v>145</v>
      </c>
      <c r="K30" s="20"/>
      <c r="L30" s="20"/>
    </row>
    <row r="31" spans="1:12" ht="15.75">
      <c r="A31" s="7">
        <v>22</v>
      </c>
      <c r="B31" s="8" t="s">
        <v>26</v>
      </c>
      <c r="C31" s="9">
        <v>799</v>
      </c>
      <c r="D31" s="9"/>
      <c r="E31" s="9"/>
      <c r="F31" s="20"/>
      <c r="G31" s="20"/>
      <c r="H31" s="20"/>
      <c r="I31" s="20"/>
      <c r="J31" s="20"/>
      <c r="K31" s="20"/>
      <c r="L31" s="20"/>
    </row>
    <row r="32" spans="1:12" ht="15.75">
      <c r="A32" s="10"/>
      <c r="B32" s="11" t="s">
        <v>5</v>
      </c>
      <c r="C32" s="12">
        <f>SUM(C8:C31)</f>
        <v>11589</v>
      </c>
      <c r="D32" s="12">
        <f aca="true" t="shared" si="0" ref="D32:L32">SUM(D8:D31)</f>
        <v>103</v>
      </c>
      <c r="E32" s="12">
        <f t="shared" si="0"/>
        <v>262</v>
      </c>
      <c r="F32" s="12">
        <f t="shared" si="0"/>
        <v>762</v>
      </c>
      <c r="G32" s="12">
        <f t="shared" si="0"/>
        <v>33</v>
      </c>
      <c r="H32" s="12">
        <f t="shared" si="0"/>
        <v>62</v>
      </c>
      <c r="I32" s="12">
        <f t="shared" si="0"/>
        <v>850</v>
      </c>
      <c r="J32" s="12">
        <f t="shared" si="0"/>
        <v>683</v>
      </c>
      <c r="K32" s="12">
        <f t="shared" si="0"/>
        <v>230</v>
      </c>
      <c r="L32" s="12">
        <f t="shared" si="0"/>
        <v>127</v>
      </c>
    </row>
  </sheetData>
  <sheetProtection/>
  <mergeCells count="1">
    <mergeCell ref="A6:C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A1" sqref="A1:IV16384"/>
    </sheetView>
  </sheetViews>
  <sheetFormatPr defaultColWidth="11.421875" defaultRowHeight="15"/>
  <cols>
    <col min="2" max="2" width="25.8515625" style="0" bestFit="1" customWidth="1"/>
    <col min="3" max="3" width="10.140625" style="0" bestFit="1" customWidth="1"/>
    <col min="4" max="4" width="13.421875" style="0" customWidth="1"/>
    <col min="5" max="5" width="8.140625" style="0" bestFit="1" customWidth="1"/>
    <col min="6" max="6" width="14.421875" style="0" customWidth="1"/>
    <col min="7" max="7" width="9.57421875" style="0" bestFit="1" customWidth="1"/>
    <col min="8" max="8" width="14.140625" style="0" bestFit="1" customWidth="1"/>
    <col min="9" max="9" width="6.421875" style="0" bestFit="1" customWidth="1"/>
    <col min="10" max="10" width="8.00390625" style="0" bestFit="1" customWidth="1"/>
    <col min="11" max="11" width="5.140625" style="0" bestFit="1" customWidth="1"/>
    <col min="12" max="12" width="10.28125" style="0" bestFit="1" customWidth="1"/>
  </cols>
  <sheetData>
    <row r="2" spans="1:4" ht="17.25">
      <c r="A2" s="1" t="s">
        <v>0</v>
      </c>
      <c r="B2" s="1"/>
      <c r="C2" s="2"/>
      <c r="D2" s="15"/>
    </row>
    <row r="3" spans="1:4" ht="17.25">
      <c r="A3" s="1" t="s">
        <v>1</v>
      </c>
      <c r="B3" s="1"/>
      <c r="C3" s="2"/>
      <c r="D3" s="15"/>
    </row>
    <row r="4" spans="1:4" ht="16.5">
      <c r="A4" s="2" t="s">
        <v>48</v>
      </c>
      <c r="B4" s="2"/>
      <c r="C4" s="3"/>
      <c r="D4" s="4"/>
    </row>
    <row r="5" spans="1:4" ht="15">
      <c r="A5" s="4"/>
      <c r="B5" s="4"/>
      <c r="C5" s="4"/>
      <c r="D5" s="4"/>
    </row>
    <row r="6" spans="1:4" ht="15.75">
      <c r="A6" s="37" t="s">
        <v>44</v>
      </c>
      <c r="B6" s="38"/>
      <c r="C6" s="39"/>
      <c r="D6" s="16"/>
    </row>
    <row r="7" spans="1:12" ht="31.5">
      <c r="A7" s="5" t="s">
        <v>3</v>
      </c>
      <c r="B7" s="6" t="s">
        <v>4</v>
      </c>
      <c r="C7" s="13" t="s">
        <v>34</v>
      </c>
      <c r="D7" s="14" t="s">
        <v>35</v>
      </c>
      <c r="E7" s="14" t="s">
        <v>36</v>
      </c>
      <c r="F7" s="14" t="s">
        <v>37</v>
      </c>
      <c r="G7" s="22" t="s">
        <v>38</v>
      </c>
      <c r="H7" s="22" t="s">
        <v>40</v>
      </c>
      <c r="I7" s="18" t="s">
        <v>39</v>
      </c>
      <c r="J7" s="22" t="s">
        <v>41</v>
      </c>
      <c r="K7" s="22" t="s">
        <v>42</v>
      </c>
      <c r="L7" s="22" t="s">
        <v>43</v>
      </c>
    </row>
    <row r="8" spans="1:12" ht="15.75">
      <c r="A8" s="7">
        <v>1</v>
      </c>
      <c r="B8" s="8" t="s">
        <v>23</v>
      </c>
      <c r="C8" s="9">
        <f>333+10</f>
        <v>343</v>
      </c>
      <c r="D8" s="9">
        <v>107</v>
      </c>
      <c r="E8" s="9">
        <v>189</v>
      </c>
      <c r="F8" s="20"/>
      <c r="G8" s="20"/>
      <c r="H8" s="20"/>
      <c r="I8" s="20"/>
      <c r="J8" s="20"/>
      <c r="K8" s="20"/>
      <c r="L8" s="20"/>
    </row>
    <row r="9" spans="1:12" ht="15.75">
      <c r="A9" s="7">
        <v>2</v>
      </c>
      <c r="B9" s="8" t="s">
        <v>22</v>
      </c>
      <c r="C9" s="9">
        <v>582</v>
      </c>
      <c r="D9" s="9"/>
      <c r="E9" s="9"/>
      <c r="F9" s="20"/>
      <c r="G9" s="20"/>
      <c r="H9" s="20"/>
      <c r="I9" s="20"/>
      <c r="J9" s="20"/>
      <c r="K9" s="20"/>
      <c r="L9" s="20"/>
    </row>
    <row r="10" spans="1:12" ht="15.75">
      <c r="A10" s="7">
        <v>3</v>
      </c>
      <c r="B10" s="8" t="s">
        <v>15</v>
      </c>
      <c r="C10" s="9">
        <v>563</v>
      </c>
      <c r="D10" s="9"/>
      <c r="E10" s="9"/>
      <c r="F10" s="20"/>
      <c r="G10" s="20"/>
      <c r="H10" s="20"/>
      <c r="I10" s="20"/>
      <c r="J10" s="20"/>
      <c r="K10" s="20"/>
      <c r="L10" s="20"/>
    </row>
    <row r="11" spans="1:12" ht="15.75">
      <c r="A11" s="7">
        <v>4</v>
      </c>
      <c r="B11" s="8" t="s">
        <v>19</v>
      </c>
      <c r="C11" s="9">
        <v>340</v>
      </c>
      <c r="D11" s="9"/>
      <c r="E11" s="9"/>
      <c r="F11" s="20"/>
      <c r="G11" s="20"/>
      <c r="H11" s="20"/>
      <c r="I11" s="20"/>
      <c r="J11" s="20"/>
      <c r="K11" s="20"/>
      <c r="L11" s="20"/>
    </row>
    <row r="12" spans="1:12" ht="15.75">
      <c r="A12" s="7">
        <v>5</v>
      </c>
      <c r="B12" s="8" t="s">
        <v>9</v>
      </c>
      <c r="C12" s="9">
        <v>673</v>
      </c>
      <c r="D12" s="9"/>
      <c r="E12" s="9"/>
      <c r="F12" s="9">
        <f>385+6</f>
        <v>391</v>
      </c>
      <c r="G12" s="20"/>
      <c r="H12" s="20"/>
      <c r="I12" s="20"/>
      <c r="J12" s="20"/>
      <c r="K12" s="20"/>
      <c r="L12" s="20"/>
    </row>
    <row r="13" spans="1:12" ht="15.75">
      <c r="A13" s="7">
        <v>6</v>
      </c>
      <c r="B13" s="8" t="s">
        <v>27</v>
      </c>
      <c r="C13" s="9">
        <v>426</v>
      </c>
      <c r="D13" s="9"/>
      <c r="E13" s="9"/>
      <c r="F13" s="20"/>
      <c r="G13" s="21">
        <v>37</v>
      </c>
      <c r="H13" s="21">
        <v>62</v>
      </c>
      <c r="I13" s="20"/>
      <c r="J13" s="20"/>
      <c r="K13" s="20"/>
      <c r="L13" s="20"/>
    </row>
    <row r="14" spans="1:12" ht="15.75">
      <c r="A14" s="7">
        <v>7</v>
      </c>
      <c r="B14" s="8" t="s">
        <v>7</v>
      </c>
      <c r="C14" s="9">
        <v>153</v>
      </c>
      <c r="D14" s="9"/>
      <c r="E14" s="9"/>
      <c r="F14" s="20"/>
      <c r="G14" s="20"/>
      <c r="H14" s="20"/>
      <c r="I14" s="20"/>
      <c r="J14" s="20"/>
      <c r="K14" s="20"/>
      <c r="L14" s="20"/>
    </row>
    <row r="15" spans="1:12" ht="15.75">
      <c r="A15" s="7">
        <v>8</v>
      </c>
      <c r="B15" s="8" t="s">
        <v>10</v>
      </c>
      <c r="C15" s="9">
        <v>551</v>
      </c>
      <c r="D15" s="9"/>
      <c r="E15" s="9"/>
      <c r="F15" s="20"/>
      <c r="G15" s="20"/>
      <c r="H15" s="20"/>
      <c r="I15" s="20"/>
      <c r="J15" s="20"/>
      <c r="K15" s="20"/>
      <c r="L15" s="20"/>
    </row>
    <row r="16" spans="1:12" ht="15.75">
      <c r="A16" s="7">
        <v>9</v>
      </c>
      <c r="B16" s="8" t="s">
        <v>6</v>
      </c>
      <c r="C16" s="9">
        <v>1504</v>
      </c>
      <c r="D16" s="9"/>
      <c r="E16" s="9"/>
      <c r="F16" s="20"/>
      <c r="G16" s="20"/>
      <c r="H16" s="20"/>
      <c r="I16" s="20"/>
      <c r="J16" s="20"/>
      <c r="K16" s="20"/>
      <c r="L16" s="20"/>
    </row>
    <row r="17" spans="1:12" ht="15.75">
      <c r="A17" s="7">
        <v>9</v>
      </c>
      <c r="B17" s="8" t="s">
        <v>20</v>
      </c>
      <c r="C17" s="9">
        <v>214</v>
      </c>
      <c r="D17" s="9"/>
      <c r="E17" s="9"/>
      <c r="F17" s="20"/>
      <c r="G17" s="20"/>
      <c r="H17" s="20"/>
      <c r="I17" s="9">
        <v>227</v>
      </c>
      <c r="J17" s="20"/>
      <c r="K17" s="20"/>
      <c r="L17" s="20"/>
    </row>
    <row r="18" spans="1:12" ht="15.75">
      <c r="A18" s="7">
        <v>10</v>
      </c>
      <c r="B18" s="8" t="s">
        <v>25</v>
      </c>
      <c r="C18" s="9">
        <v>107</v>
      </c>
      <c r="D18" s="9"/>
      <c r="E18" s="9">
        <v>36</v>
      </c>
      <c r="F18" s="20"/>
      <c r="G18" s="20"/>
      <c r="H18" s="20"/>
      <c r="I18" s="20"/>
      <c r="J18" s="20"/>
      <c r="K18" s="20"/>
      <c r="L18" s="20"/>
    </row>
    <row r="19" spans="1:12" ht="15.75">
      <c r="A19" s="7">
        <v>11</v>
      </c>
      <c r="B19" s="8" t="s">
        <v>28</v>
      </c>
      <c r="C19" s="9">
        <v>656</v>
      </c>
      <c r="D19" s="9"/>
      <c r="E19" s="9"/>
      <c r="F19" s="20"/>
      <c r="G19" s="20"/>
      <c r="H19" s="20"/>
      <c r="I19" s="20"/>
      <c r="J19" s="20"/>
      <c r="K19" s="20"/>
      <c r="L19" s="20"/>
    </row>
    <row r="20" spans="1:12" ht="15.75">
      <c r="A20" s="7">
        <v>12</v>
      </c>
      <c r="B20" s="8" t="s">
        <v>29</v>
      </c>
      <c r="C20" s="9">
        <v>379</v>
      </c>
      <c r="D20" s="9"/>
      <c r="E20" s="9"/>
      <c r="F20" s="20"/>
      <c r="G20" s="20"/>
      <c r="H20" s="20"/>
      <c r="I20" s="20"/>
      <c r="J20" s="20"/>
      <c r="K20" s="20"/>
      <c r="L20" s="20"/>
    </row>
    <row r="21" spans="1:12" ht="15.75">
      <c r="A21" s="7">
        <v>12</v>
      </c>
      <c r="B21" s="8" t="s">
        <v>24</v>
      </c>
      <c r="C21" s="9">
        <v>261</v>
      </c>
      <c r="D21" s="9"/>
      <c r="E21" s="9">
        <v>43</v>
      </c>
      <c r="F21" s="20"/>
      <c r="G21" s="20"/>
      <c r="H21" s="20"/>
      <c r="I21" s="20"/>
      <c r="J21" s="20"/>
      <c r="K21" s="20"/>
      <c r="L21" s="20"/>
    </row>
    <row r="22" spans="1:12" ht="15.75">
      <c r="A22" s="7">
        <v>13</v>
      </c>
      <c r="B22" s="8" t="s">
        <v>14</v>
      </c>
      <c r="C22" s="9">
        <f>537-90</f>
        <v>447</v>
      </c>
      <c r="D22" s="9"/>
      <c r="E22" s="9"/>
      <c r="F22" s="20"/>
      <c r="G22" s="20"/>
      <c r="H22" s="20"/>
      <c r="I22" s="9">
        <f>263+49</f>
        <v>312</v>
      </c>
      <c r="J22" s="9">
        <f>99+49</f>
        <v>148</v>
      </c>
      <c r="K22" s="20"/>
      <c r="L22" s="20"/>
    </row>
    <row r="23" spans="1:12" ht="15.75">
      <c r="A23" s="7">
        <v>14</v>
      </c>
      <c r="B23" s="8" t="s">
        <v>21</v>
      </c>
      <c r="C23" s="9">
        <f>214-40</f>
        <v>174</v>
      </c>
      <c r="D23" s="9"/>
      <c r="E23" s="9"/>
      <c r="F23" s="20"/>
      <c r="G23" s="20"/>
      <c r="H23" s="20"/>
      <c r="I23" s="20"/>
      <c r="J23" s="9">
        <v>155</v>
      </c>
      <c r="K23" s="9">
        <v>231</v>
      </c>
      <c r="L23" s="20"/>
    </row>
    <row r="24" spans="1:12" ht="15.75">
      <c r="A24" s="7">
        <v>15</v>
      </c>
      <c r="B24" s="8" t="s">
        <v>17</v>
      </c>
      <c r="C24" s="9">
        <f>825-82</f>
        <v>743</v>
      </c>
      <c r="D24" s="9"/>
      <c r="E24" s="9"/>
      <c r="F24" s="20"/>
      <c r="G24" s="20"/>
      <c r="H24" s="20"/>
      <c r="I24" s="9">
        <v>88</v>
      </c>
      <c r="J24" s="9">
        <f>60+47</f>
        <v>107</v>
      </c>
      <c r="K24" s="20"/>
      <c r="L24" s="20"/>
    </row>
    <row r="25" spans="1:12" ht="15.75">
      <c r="A25" s="7">
        <v>16</v>
      </c>
      <c r="B25" s="8" t="s">
        <v>8</v>
      </c>
      <c r="C25" s="9">
        <v>347</v>
      </c>
      <c r="D25" s="9"/>
      <c r="E25" s="9"/>
      <c r="F25" s="9">
        <f>163+29</f>
        <v>192</v>
      </c>
      <c r="G25" s="20"/>
      <c r="H25" s="20"/>
      <c r="I25" s="20"/>
      <c r="J25" s="20"/>
      <c r="K25" s="20"/>
      <c r="L25" s="20"/>
    </row>
    <row r="26" spans="1:12" ht="15.75">
      <c r="A26" s="7">
        <v>17</v>
      </c>
      <c r="B26" s="8" t="s">
        <v>18</v>
      </c>
      <c r="C26" s="9">
        <f>586-31</f>
        <v>555</v>
      </c>
      <c r="D26" s="9"/>
      <c r="E26" s="9"/>
      <c r="F26" s="20"/>
      <c r="G26" s="20"/>
      <c r="H26" s="20"/>
      <c r="I26" s="9">
        <f>195+32</f>
        <v>227</v>
      </c>
      <c r="J26" s="20"/>
      <c r="K26" s="20"/>
      <c r="L26" s="20"/>
    </row>
    <row r="27" spans="1:12" ht="15.75">
      <c r="A27" s="7">
        <v>18</v>
      </c>
      <c r="B27" s="8" t="s">
        <v>11</v>
      </c>
      <c r="C27" s="9">
        <v>514</v>
      </c>
      <c r="D27" s="9"/>
      <c r="E27" s="9"/>
      <c r="F27" s="20"/>
      <c r="G27" s="20"/>
      <c r="H27" s="20"/>
      <c r="I27" s="20"/>
      <c r="J27" s="20"/>
      <c r="K27" s="20"/>
      <c r="L27" s="20"/>
    </row>
    <row r="28" spans="1:12" ht="15.75">
      <c r="A28" s="7">
        <v>19</v>
      </c>
      <c r="B28" s="8" t="s">
        <v>12</v>
      </c>
      <c r="C28" s="9"/>
      <c r="D28" s="9"/>
      <c r="E28" s="9"/>
      <c r="F28" s="9">
        <v>186</v>
      </c>
      <c r="G28" s="20"/>
      <c r="H28" s="20"/>
      <c r="I28" s="20"/>
      <c r="J28" s="9">
        <v>130</v>
      </c>
      <c r="K28" s="20"/>
      <c r="L28" s="9">
        <v>127</v>
      </c>
    </row>
    <row r="29" spans="1:12" ht="15.75">
      <c r="A29" s="7">
        <v>20</v>
      </c>
      <c r="B29" s="8" t="s">
        <v>16</v>
      </c>
      <c r="C29" s="9">
        <v>645</v>
      </c>
      <c r="D29" s="9"/>
      <c r="E29" s="9"/>
      <c r="F29" s="20"/>
      <c r="G29" s="20"/>
      <c r="H29" s="20"/>
      <c r="I29" s="20"/>
      <c r="J29" s="20"/>
      <c r="K29" s="20"/>
      <c r="L29" s="20"/>
    </row>
    <row r="30" spans="1:12" ht="15.75">
      <c r="A30" s="7">
        <v>21</v>
      </c>
      <c r="B30" s="8" t="s">
        <v>13</v>
      </c>
      <c r="C30" s="9">
        <f>669-18</f>
        <v>651</v>
      </c>
      <c r="D30" s="9"/>
      <c r="E30" s="9"/>
      <c r="F30" s="20"/>
      <c r="G30" s="20"/>
      <c r="H30" s="20"/>
      <c r="I30" s="20"/>
      <c r="J30" s="9">
        <f>121+24</f>
        <v>145</v>
      </c>
      <c r="K30" s="20"/>
      <c r="L30" s="20"/>
    </row>
    <row r="31" spans="1:12" ht="15.75">
      <c r="A31" s="7">
        <v>22</v>
      </c>
      <c r="B31" s="8" t="s">
        <v>26</v>
      </c>
      <c r="C31" s="9">
        <v>799</v>
      </c>
      <c r="D31" s="9"/>
      <c r="E31" s="9"/>
      <c r="F31" s="20"/>
      <c r="G31" s="20"/>
      <c r="H31" s="20"/>
      <c r="I31" s="20"/>
      <c r="J31" s="20"/>
      <c r="K31" s="20"/>
      <c r="L31" s="20"/>
    </row>
    <row r="32" spans="1:12" ht="15.75">
      <c r="A32" s="10"/>
      <c r="B32" s="11" t="s">
        <v>5</v>
      </c>
      <c r="C32" s="12">
        <f>SUM(C8:C31)</f>
        <v>11627</v>
      </c>
      <c r="D32" s="12">
        <f aca="true" t="shared" si="0" ref="D32:L32">SUM(D8:D31)</f>
        <v>107</v>
      </c>
      <c r="E32" s="12">
        <f t="shared" si="0"/>
        <v>268</v>
      </c>
      <c r="F32" s="12">
        <f t="shared" si="0"/>
        <v>769</v>
      </c>
      <c r="G32" s="12">
        <f t="shared" si="0"/>
        <v>37</v>
      </c>
      <c r="H32" s="12">
        <f t="shared" si="0"/>
        <v>62</v>
      </c>
      <c r="I32" s="12">
        <f t="shared" si="0"/>
        <v>854</v>
      </c>
      <c r="J32" s="12">
        <f t="shared" si="0"/>
        <v>685</v>
      </c>
      <c r="K32" s="12">
        <f t="shared" si="0"/>
        <v>231</v>
      </c>
      <c r="L32" s="12">
        <f t="shared" si="0"/>
        <v>127</v>
      </c>
    </row>
  </sheetData>
  <sheetProtection/>
  <mergeCells count="1">
    <mergeCell ref="A6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X32"/>
  <sheetViews>
    <sheetView tabSelected="1" zoomScalePageLayoutView="0" workbookViewId="0" topLeftCell="A1">
      <selection activeCell="X11" sqref="X11"/>
    </sheetView>
  </sheetViews>
  <sheetFormatPr defaultColWidth="11.421875" defaultRowHeight="15"/>
  <cols>
    <col min="2" max="2" width="25.8515625" style="0" bestFit="1" customWidth="1"/>
    <col min="3" max="3" width="10.140625" style="0" bestFit="1" customWidth="1"/>
    <col min="4" max="4" width="13.421875" style="0" customWidth="1"/>
    <col min="5" max="5" width="8.140625" style="0" bestFit="1" customWidth="1"/>
    <col min="6" max="6" width="14.421875" style="0" customWidth="1"/>
    <col min="7" max="7" width="9.57421875" style="0" bestFit="1" customWidth="1"/>
    <col min="8" max="8" width="14.140625" style="0" bestFit="1" customWidth="1"/>
    <col min="9" max="9" width="6.421875" style="0" bestFit="1" customWidth="1"/>
    <col min="10" max="10" width="8.00390625" style="0" bestFit="1" customWidth="1"/>
    <col min="11" max="11" width="5.140625" style="0" bestFit="1" customWidth="1"/>
    <col min="12" max="12" width="10.28125" style="0" bestFit="1" customWidth="1"/>
    <col min="15" max="15" width="3.28125" style="0" bestFit="1" customWidth="1"/>
    <col min="16" max="16" width="4.421875" style="0" bestFit="1" customWidth="1"/>
    <col min="17" max="21" width="5.57421875" style="0" bestFit="1" customWidth="1"/>
    <col min="22" max="22" width="4.421875" style="0" bestFit="1" customWidth="1"/>
  </cols>
  <sheetData>
    <row r="2" spans="1:4" ht="17.25">
      <c r="A2" s="1" t="s">
        <v>0</v>
      </c>
      <c r="B2" s="1"/>
      <c r="C2" s="2"/>
      <c r="D2" s="15"/>
    </row>
    <row r="3" spans="1:4" ht="17.25">
      <c r="A3" s="1" t="s">
        <v>1</v>
      </c>
      <c r="B3" s="1"/>
      <c r="C3" s="2"/>
      <c r="D3" s="15"/>
    </row>
    <row r="4" spans="1:4" ht="16.5">
      <c r="A4" s="2" t="s">
        <v>49</v>
      </c>
      <c r="B4" s="2"/>
      <c r="C4" s="3"/>
      <c r="D4" s="4"/>
    </row>
    <row r="5" spans="1:4" ht="15.75" thickBot="1">
      <c r="A5" s="4"/>
      <c r="B5" s="4"/>
      <c r="C5" s="4"/>
      <c r="D5" s="4"/>
    </row>
    <row r="6" spans="1:24" ht="16.5" customHeight="1" thickBot="1">
      <c r="A6" s="40" t="s">
        <v>44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  <c r="M6" s="40" t="s">
        <v>52</v>
      </c>
      <c r="N6" s="42"/>
      <c r="O6" s="40" t="s">
        <v>53</v>
      </c>
      <c r="P6" s="41"/>
      <c r="Q6" s="41"/>
      <c r="R6" s="41"/>
      <c r="S6" s="41"/>
      <c r="T6" s="41"/>
      <c r="U6" s="41"/>
      <c r="V6" s="42"/>
      <c r="W6" s="31"/>
      <c r="X6" s="31"/>
    </row>
    <row r="7" spans="1:22" ht="32.25" thickBot="1">
      <c r="A7" s="5" t="s">
        <v>3</v>
      </c>
      <c r="B7" s="6" t="s">
        <v>4</v>
      </c>
      <c r="C7" s="13" t="s">
        <v>34</v>
      </c>
      <c r="D7" s="13" t="s">
        <v>35</v>
      </c>
      <c r="E7" s="13" t="s">
        <v>36</v>
      </c>
      <c r="F7" s="13" t="s">
        <v>37</v>
      </c>
      <c r="G7" s="32" t="s">
        <v>38</v>
      </c>
      <c r="H7" s="32" t="s">
        <v>40</v>
      </c>
      <c r="I7" s="33" t="s">
        <v>39</v>
      </c>
      <c r="J7" s="32" t="s">
        <v>41</v>
      </c>
      <c r="K7" s="32" t="s">
        <v>42</v>
      </c>
      <c r="L7" s="32" t="s">
        <v>43</v>
      </c>
      <c r="M7" s="13" t="s">
        <v>50</v>
      </c>
      <c r="N7" s="13" t="s">
        <v>51</v>
      </c>
      <c r="O7" s="34">
        <v>0</v>
      </c>
      <c r="P7" s="34">
        <v>1</v>
      </c>
      <c r="Q7" s="35">
        <v>2</v>
      </c>
      <c r="R7" s="35">
        <v>3</v>
      </c>
      <c r="S7" s="35">
        <v>4</v>
      </c>
      <c r="T7" s="35">
        <v>5</v>
      </c>
      <c r="U7" s="35">
        <v>6</v>
      </c>
      <c r="V7" s="36">
        <v>7</v>
      </c>
    </row>
    <row r="8" spans="1:22" ht="15.75">
      <c r="A8" s="7">
        <v>1</v>
      </c>
      <c r="B8" s="8" t="s">
        <v>23</v>
      </c>
      <c r="C8" s="9">
        <v>302</v>
      </c>
      <c r="D8" s="9">
        <v>108</v>
      </c>
      <c r="E8" s="9">
        <v>194</v>
      </c>
      <c r="F8" s="20"/>
      <c r="G8" s="20"/>
      <c r="H8" s="20"/>
      <c r="I8" s="20"/>
      <c r="J8" s="20"/>
      <c r="K8" s="20"/>
      <c r="L8" s="23"/>
      <c r="M8" s="25">
        <v>309</v>
      </c>
      <c r="N8" s="25">
        <v>295</v>
      </c>
      <c r="O8" s="28">
        <v>1</v>
      </c>
      <c r="P8" s="28">
        <v>1</v>
      </c>
      <c r="Q8" s="28">
        <v>37</v>
      </c>
      <c r="R8" s="28">
        <v>101</v>
      </c>
      <c r="S8" s="28">
        <v>146</v>
      </c>
      <c r="T8" s="28">
        <v>174</v>
      </c>
      <c r="U8" s="28">
        <v>137</v>
      </c>
      <c r="V8" s="30">
        <v>7</v>
      </c>
    </row>
    <row r="9" spans="1:22" ht="15.75">
      <c r="A9" s="7">
        <v>2</v>
      </c>
      <c r="B9" s="8" t="s">
        <v>22</v>
      </c>
      <c r="C9" s="9">
        <v>526</v>
      </c>
      <c r="D9" s="9"/>
      <c r="E9" s="9"/>
      <c r="F9" s="20"/>
      <c r="G9" s="20"/>
      <c r="H9" s="20"/>
      <c r="I9" s="20"/>
      <c r="J9" s="20"/>
      <c r="K9" s="20"/>
      <c r="L9" s="23"/>
      <c r="M9" s="25">
        <v>256</v>
      </c>
      <c r="N9" s="25">
        <v>270</v>
      </c>
      <c r="O9" s="29">
        <v>8</v>
      </c>
      <c r="P9" s="29">
        <v>17</v>
      </c>
      <c r="Q9" s="29">
        <v>51</v>
      </c>
      <c r="R9" s="29">
        <v>84</v>
      </c>
      <c r="S9" s="29">
        <v>135</v>
      </c>
      <c r="T9" s="29">
        <v>119</v>
      </c>
      <c r="U9" s="29">
        <v>107</v>
      </c>
      <c r="V9" s="30">
        <v>5</v>
      </c>
    </row>
    <row r="10" spans="1:22" ht="15.75">
      <c r="A10" s="7">
        <v>3</v>
      </c>
      <c r="B10" s="8" t="s">
        <v>15</v>
      </c>
      <c r="C10" s="9">
        <v>528</v>
      </c>
      <c r="D10" s="9"/>
      <c r="E10" s="9"/>
      <c r="F10" s="20"/>
      <c r="G10" s="20"/>
      <c r="H10" s="20"/>
      <c r="I10" s="20"/>
      <c r="J10" s="20"/>
      <c r="K10" s="20"/>
      <c r="L10" s="23"/>
      <c r="M10" s="25">
        <v>276</v>
      </c>
      <c r="N10" s="25">
        <v>252</v>
      </c>
      <c r="O10" s="30"/>
      <c r="P10" s="30"/>
      <c r="Q10" s="30">
        <v>25</v>
      </c>
      <c r="R10" s="30">
        <v>100</v>
      </c>
      <c r="S10" s="30">
        <v>122</v>
      </c>
      <c r="T10" s="30">
        <v>127</v>
      </c>
      <c r="U10" s="30">
        <v>138</v>
      </c>
      <c r="V10" s="30">
        <v>16</v>
      </c>
    </row>
    <row r="11" spans="1:22" ht="15.75">
      <c r="A11" s="7">
        <v>4</v>
      </c>
      <c r="B11" s="8" t="s">
        <v>19</v>
      </c>
      <c r="C11" s="9">
        <v>335</v>
      </c>
      <c r="D11" s="9"/>
      <c r="E11" s="9"/>
      <c r="F11" s="20"/>
      <c r="G11" s="20"/>
      <c r="H11" s="20"/>
      <c r="I11" s="20"/>
      <c r="J11" s="20"/>
      <c r="K11" s="20"/>
      <c r="L11" s="23"/>
      <c r="M11" s="25">
        <v>204</v>
      </c>
      <c r="N11" s="25">
        <v>131</v>
      </c>
      <c r="O11" s="30">
        <v>1</v>
      </c>
      <c r="P11" s="30">
        <v>15</v>
      </c>
      <c r="Q11" s="30">
        <v>30</v>
      </c>
      <c r="R11" s="30">
        <v>51</v>
      </c>
      <c r="S11" s="30">
        <v>86</v>
      </c>
      <c r="T11" s="30">
        <v>93</v>
      </c>
      <c r="U11" s="30">
        <v>57</v>
      </c>
      <c r="V11" s="30"/>
    </row>
    <row r="12" spans="1:22" ht="15.75">
      <c r="A12" s="7">
        <v>5</v>
      </c>
      <c r="B12" s="8" t="s">
        <v>9</v>
      </c>
      <c r="C12" s="9">
        <v>572</v>
      </c>
      <c r="D12" s="9"/>
      <c r="E12" s="9"/>
      <c r="F12" s="9">
        <v>386</v>
      </c>
      <c r="G12" s="20"/>
      <c r="H12" s="20"/>
      <c r="I12" s="20"/>
      <c r="J12" s="20"/>
      <c r="K12" s="20"/>
      <c r="L12" s="23"/>
      <c r="M12" s="25">
        <v>498</v>
      </c>
      <c r="N12" s="25">
        <v>460</v>
      </c>
      <c r="O12" s="30">
        <v>8</v>
      </c>
      <c r="P12" s="30">
        <v>35</v>
      </c>
      <c r="Q12" s="30">
        <v>109</v>
      </c>
      <c r="R12" s="30">
        <v>151</v>
      </c>
      <c r="S12" s="30">
        <v>232</v>
      </c>
      <c r="T12" s="30">
        <v>248</v>
      </c>
      <c r="U12" s="30">
        <v>164</v>
      </c>
      <c r="V12" s="30">
        <v>11</v>
      </c>
    </row>
    <row r="13" spans="1:22" ht="15.75">
      <c r="A13" s="7">
        <v>6</v>
      </c>
      <c r="B13" s="8" t="s">
        <v>27</v>
      </c>
      <c r="C13" s="9">
        <v>378</v>
      </c>
      <c r="D13" s="9"/>
      <c r="E13" s="9"/>
      <c r="F13" s="20"/>
      <c r="G13" s="21">
        <v>73</v>
      </c>
      <c r="H13" s="21">
        <v>19</v>
      </c>
      <c r="I13" s="20"/>
      <c r="J13" s="20"/>
      <c r="K13" s="20"/>
      <c r="L13" s="23"/>
      <c r="M13" s="25">
        <v>252</v>
      </c>
      <c r="N13" s="25">
        <v>218</v>
      </c>
      <c r="O13" s="30">
        <v>3</v>
      </c>
      <c r="P13" s="30">
        <v>29</v>
      </c>
      <c r="Q13" s="30">
        <v>66</v>
      </c>
      <c r="R13" s="30">
        <v>79</v>
      </c>
      <c r="S13" s="30">
        <v>72</v>
      </c>
      <c r="T13" s="30">
        <v>99</v>
      </c>
      <c r="U13" s="30">
        <v>112</v>
      </c>
      <c r="V13" s="30">
        <v>10</v>
      </c>
    </row>
    <row r="14" spans="1:22" ht="15.75">
      <c r="A14" s="7">
        <v>7</v>
      </c>
      <c r="B14" s="8" t="s">
        <v>7</v>
      </c>
      <c r="C14" s="9">
        <v>144</v>
      </c>
      <c r="D14" s="9"/>
      <c r="E14" s="9"/>
      <c r="F14" s="20"/>
      <c r="G14" s="20"/>
      <c r="H14" s="20"/>
      <c r="I14" s="20"/>
      <c r="J14" s="20"/>
      <c r="K14" s="20"/>
      <c r="L14" s="23"/>
      <c r="M14" s="25">
        <v>79</v>
      </c>
      <c r="N14" s="25">
        <v>65</v>
      </c>
      <c r="O14" s="30">
        <v>1</v>
      </c>
      <c r="P14" s="30">
        <v>6</v>
      </c>
      <c r="Q14" s="30">
        <v>10</v>
      </c>
      <c r="R14" s="30">
        <v>22</v>
      </c>
      <c r="S14" s="30">
        <v>26</v>
      </c>
      <c r="T14" s="30">
        <v>40</v>
      </c>
      <c r="U14" s="30">
        <v>31</v>
      </c>
      <c r="V14" s="30">
        <v>8</v>
      </c>
    </row>
    <row r="15" spans="1:22" ht="15.75">
      <c r="A15" s="7">
        <v>8</v>
      </c>
      <c r="B15" s="8" t="s">
        <v>10</v>
      </c>
      <c r="C15" s="9">
        <v>540</v>
      </c>
      <c r="D15" s="9"/>
      <c r="E15" s="9"/>
      <c r="F15" s="20"/>
      <c r="G15" s="20"/>
      <c r="H15" s="20"/>
      <c r="I15" s="20"/>
      <c r="J15" s="20"/>
      <c r="K15" s="20"/>
      <c r="L15" s="23"/>
      <c r="M15" s="25">
        <v>257</v>
      </c>
      <c r="N15" s="25">
        <v>283</v>
      </c>
      <c r="O15" s="30"/>
      <c r="P15" s="30">
        <v>13</v>
      </c>
      <c r="Q15" s="30">
        <v>33</v>
      </c>
      <c r="R15" s="30">
        <v>74</v>
      </c>
      <c r="S15" s="30">
        <v>129</v>
      </c>
      <c r="T15" s="30">
        <v>128</v>
      </c>
      <c r="U15" s="30">
        <v>133</v>
      </c>
      <c r="V15" s="30">
        <v>30</v>
      </c>
    </row>
    <row r="16" spans="1:22" ht="15.75">
      <c r="A16" s="7">
        <v>9</v>
      </c>
      <c r="B16" s="8" t="s">
        <v>6</v>
      </c>
      <c r="C16" s="9">
        <v>1260</v>
      </c>
      <c r="D16" s="9"/>
      <c r="E16" s="9"/>
      <c r="F16" s="20"/>
      <c r="G16" s="20"/>
      <c r="H16" s="20"/>
      <c r="I16" s="20"/>
      <c r="J16" s="20"/>
      <c r="K16" s="20"/>
      <c r="L16" s="23"/>
      <c r="M16" s="26">
        <v>669</v>
      </c>
      <c r="N16" s="26">
        <v>591</v>
      </c>
      <c r="O16" s="30">
        <v>4</v>
      </c>
      <c r="P16" s="30">
        <f>44+33</f>
        <v>77</v>
      </c>
      <c r="Q16" s="30">
        <f>70+78</f>
        <v>148</v>
      </c>
      <c r="R16" s="30">
        <f>120+131</f>
        <v>251</v>
      </c>
      <c r="S16" s="30">
        <f>155+149</f>
        <v>304</v>
      </c>
      <c r="T16" s="30">
        <f>108+179</f>
        <v>287</v>
      </c>
      <c r="U16" s="30">
        <f>57+116</f>
        <v>173</v>
      </c>
      <c r="V16" s="30">
        <f>3+13</f>
        <v>16</v>
      </c>
    </row>
    <row r="17" spans="1:22" ht="15.75">
      <c r="A17" s="7">
        <v>10</v>
      </c>
      <c r="B17" s="8" t="s">
        <v>20</v>
      </c>
      <c r="C17" s="9">
        <v>220</v>
      </c>
      <c r="D17" s="9"/>
      <c r="E17" s="9"/>
      <c r="F17" s="20"/>
      <c r="G17" s="20"/>
      <c r="H17" s="20"/>
      <c r="I17" s="9">
        <v>200</v>
      </c>
      <c r="J17" s="20"/>
      <c r="K17" s="20"/>
      <c r="L17" s="23"/>
      <c r="M17" s="26">
        <v>225</v>
      </c>
      <c r="N17" s="26">
        <v>195</v>
      </c>
      <c r="O17" s="30"/>
      <c r="P17" s="30">
        <v>7</v>
      </c>
      <c r="Q17" s="30">
        <v>36</v>
      </c>
      <c r="R17" s="30">
        <v>61</v>
      </c>
      <c r="S17" s="30">
        <v>112</v>
      </c>
      <c r="T17" s="30">
        <v>109</v>
      </c>
      <c r="U17" s="30">
        <v>84</v>
      </c>
      <c r="V17" s="30">
        <v>11</v>
      </c>
    </row>
    <row r="18" spans="1:22" ht="15.75">
      <c r="A18" s="7">
        <v>11</v>
      </c>
      <c r="B18" s="8" t="s">
        <v>25</v>
      </c>
      <c r="C18" s="9">
        <v>98</v>
      </c>
      <c r="D18" s="9"/>
      <c r="E18" s="9">
        <v>9</v>
      </c>
      <c r="F18" s="20"/>
      <c r="G18" s="20"/>
      <c r="H18" s="20"/>
      <c r="I18" s="20"/>
      <c r="J18" s="20"/>
      <c r="K18" s="20"/>
      <c r="L18" s="23"/>
      <c r="M18" s="26">
        <v>54</v>
      </c>
      <c r="N18" s="26">
        <v>53</v>
      </c>
      <c r="O18" s="30">
        <v>1</v>
      </c>
      <c r="P18" s="30">
        <v>13</v>
      </c>
      <c r="Q18" s="30">
        <v>11</v>
      </c>
      <c r="R18" s="30">
        <v>31</v>
      </c>
      <c r="S18" s="30">
        <v>14</v>
      </c>
      <c r="T18" s="30">
        <v>23</v>
      </c>
      <c r="U18" s="30">
        <v>13</v>
      </c>
      <c r="V18" s="30">
        <v>1</v>
      </c>
    </row>
    <row r="19" spans="1:22" ht="15.75">
      <c r="A19" s="7">
        <v>12</v>
      </c>
      <c r="B19" s="8" t="s">
        <v>28</v>
      </c>
      <c r="C19" s="9">
        <v>632</v>
      </c>
      <c r="D19" s="9"/>
      <c r="E19" s="9"/>
      <c r="F19" s="20"/>
      <c r="G19" s="20"/>
      <c r="H19" s="20"/>
      <c r="I19" s="20"/>
      <c r="J19" s="20"/>
      <c r="K19" s="20"/>
      <c r="L19" s="23"/>
      <c r="M19" s="26">
        <v>290</v>
      </c>
      <c r="N19" s="26">
        <v>342</v>
      </c>
      <c r="O19" s="30"/>
      <c r="P19" s="30">
        <v>15</v>
      </c>
      <c r="Q19" s="30">
        <v>44</v>
      </c>
      <c r="R19" s="30">
        <v>106</v>
      </c>
      <c r="S19" s="30">
        <v>135</v>
      </c>
      <c r="T19" s="30">
        <v>137</v>
      </c>
      <c r="U19" s="30">
        <v>165</v>
      </c>
      <c r="V19" s="30">
        <v>30</v>
      </c>
    </row>
    <row r="20" spans="1:22" ht="15.75">
      <c r="A20" s="7">
        <v>13</v>
      </c>
      <c r="B20" s="8" t="s">
        <v>29</v>
      </c>
      <c r="C20" s="9">
        <v>356</v>
      </c>
      <c r="D20" s="9"/>
      <c r="E20" s="9"/>
      <c r="F20" s="20"/>
      <c r="G20" s="20"/>
      <c r="H20" s="20"/>
      <c r="I20" s="20"/>
      <c r="J20" s="20"/>
      <c r="K20" s="20"/>
      <c r="L20" s="23"/>
      <c r="M20" s="26">
        <v>184</v>
      </c>
      <c r="N20" s="26">
        <v>172</v>
      </c>
      <c r="O20" s="30"/>
      <c r="P20" s="30">
        <v>10</v>
      </c>
      <c r="Q20" s="30">
        <v>41</v>
      </c>
      <c r="R20" s="30">
        <v>94</v>
      </c>
      <c r="S20" s="30">
        <v>91</v>
      </c>
      <c r="T20" s="30">
        <v>80</v>
      </c>
      <c r="U20" s="30">
        <v>40</v>
      </c>
      <c r="V20" s="30"/>
    </row>
    <row r="21" spans="1:22" ht="15.75">
      <c r="A21" s="7">
        <v>14</v>
      </c>
      <c r="B21" s="8" t="s">
        <v>24</v>
      </c>
      <c r="C21" s="9">
        <v>261</v>
      </c>
      <c r="D21" s="9"/>
      <c r="E21" s="9">
        <v>23</v>
      </c>
      <c r="F21" s="20"/>
      <c r="G21" s="20"/>
      <c r="H21" s="20"/>
      <c r="I21" s="20"/>
      <c r="J21" s="20"/>
      <c r="K21" s="20"/>
      <c r="L21" s="23"/>
      <c r="M21" s="26">
        <v>155</v>
      </c>
      <c r="N21" s="26">
        <v>129</v>
      </c>
      <c r="O21" s="30">
        <v>2</v>
      </c>
      <c r="P21" s="30">
        <v>20</v>
      </c>
      <c r="Q21" s="30">
        <v>45</v>
      </c>
      <c r="R21" s="30">
        <v>51</v>
      </c>
      <c r="S21" s="30">
        <v>61</v>
      </c>
      <c r="T21" s="30">
        <v>53</v>
      </c>
      <c r="U21" s="30">
        <v>47</v>
      </c>
      <c r="V21" s="30">
        <v>5</v>
      </c>
    </row>
    <row r="22" spans="1:22" ht="15.75">
      <c r="A22" s="7">
        <v>15</v>
      </c>
      <c r="B22" s="8" t="s">
        <v>14</v>
      </c>
      <c r="C22" s="9">
        <v>387</v>
      </c>
      <c r="D22" s="9"/>
      <c r="E22" s="9"/>
      <c r="F22" s="20"/>
      <c r="G22" s="20"/>
      <c r="H22" s="20"/>
      <c r="I22" s="9">
        <v>263</v>
      </c>
      <c r="J22" s="9">
        <v>189</v>
      </c>
      <c r="K22" s="20"/>
      <c r="L22" s="23"/>
      <c r="M22" s="26">
        <f>691-276</f>
        <v>415</v>
      </c>
      <c r="N22" s="26">
        <v>424</v>
      </c>
      <c r="O22" s="30">
        <v>2</v>
      </c>
      <c r="P22" s="30">
        <v>16</v>
      </c>
      <c r="Q22" s="30">
        <v>50</v>
      </c>
      <c r="R22" s="30">
        <v>121</v>
      </c>
      <c r="S22" s="30">
        <v>230</v>
      </c>
      <c r="T22" s="30">
        <v>241</v>
      </c>
      <c r="U22" s="30">
        <v>172</v>
      </c>
      <c r="V22" s="30">
        <v>7</v>
      </c>
    </row>
    <row r="23" spans="1:22" ht="15.75">
      <c r="A23" s="7">
        <v>16</v>
      </c>
      <c r="B23" s="8" t="s">
        <v>21</v>
      </c>
      <c r="C23" s="9">
        <v>131</v>
      </c>
      <c r="D23" s="9"/>
      <c r="E23" s="9"/>
      <c r="F23" s="20"/>
      <c r="G23" s="20"/>
      <c r="H23" s="20"/>
      <c r="I23" s="20"/>
      <c r="J23" s="9">
        <v>154</v>
      </c>
      <c r="K23" s="9">
        <v>229</v>
      </c>
      <c r="L23" s="23"/>
      <c r="M23" s="26">
        <v>247</v>
      </c>
      <c r="N23" s="26">
        <v>267</v>
      </c>
      <c r="O23" s="30"/>
      <c r="P23" s="30">
        <v>7</v>
      </c>
      <c r="Q23" s="30">
        <v>29</v>
      </c>
      <c r="R23" s="30">
        <v>91</v>
      </c>
      <c r="S23" s="30">
        <v>130</v>
      </c>
      <c r="T23" s="30">
        <v>131</v>
      </c>
      <c r="U23" s="30">
        <v>114</v>
      </c>
      <c r="V23" s="30">
        <v>12</v>
      </c>
    </row>
    <row r="24" spans="1:22" ht="15.75">
      <c r="A24" s="7">
        <v>17</v>
      </c>
      <c r="B24" s="8" t="s">
        <v>17</v>
      </c>
      <c r="C24" s="9">
        <v>638</v>
      </c>
      <c r="D24" s="9"/>
      <c r="E24" s="9"/>
      <c r="F24" s="20"/>
      <c r="G24" s="20"/>
      <c r="H24" s="20"/>
      <c r="I24" s="9">
        <v>79</v>
      </c>
      <c r="J24" s="9">
        <v>105</v>
      </c>
      <c r="K24" s="20"/>
      <c r="L24" s="23"/>
      <c r="M24" s="26">
        <v>413</v>
      </c>
      <c r="N24" s="26">
        <v>409</v>
      </c>
      <c r="O24" s="30">
        <v>6</v>
      </c>
      <c r="P24" s="30">
        <v>30</v>
      </c>
      <c r="Q24" s="30">
        <v>106</v>
      </c>
      <c r="R24" s="30">
        <v>164</v>
      </c>
      <c r="S24" s="30">
        <v>199</v>
      </c>
      <c r="T24" s="30">
        <v>178</v>
      </c>
      <c r="U24" s="30">
        <v>139</v>
      </c>
      <c r="V24" s="30"/>
    </row>
    <row r="25" spans="1:22" ht="15.75">
      <c r="A25" s="7">
        <v>18</v>
      </c>
      <c r="B25" s="8" t="s">
        <v>8</v>
      </c>
      <c r="C25" s="9">
        <v>318</v>
      </c>
      <c r="D25" s="9"/>
      <c r="E25" s="9"/>
      <c r="F25" s="9">
        <f>163+29</f>
        <v>192</v>
      </c>
      <c r="G25" s="20"/>
      <c r="H25" s="20"/>
      <c r="I25" s="20"/>
      <c r="J25" s="20"/>
      <c r="K25" s="20"/>
      <c r="L25" s="23"/>
      <c r="M25" s="26">
        <v>251</v>
      </c>
      <c r="N25" s="26">
        <v>259</v>
      </c>
      <c r="O25" s="30">
        <v>2</v>
      </c>
      <c r="P25" s="30">
        <v>34</v>
      </c>
      <c r="Q25" s="30">
        <v>72</v>
      </c>
      <c r="R25" s="30">
        <v>76</v>
      </c>
      <c r="S25" s="30">
        <v>124</v>
      </c>
      <c r="T25" s="30">
        <v>136</v>
      </c>
      <c r="U25" s="30">
        <v>63</v>
      </c>
      <c r="V25" s="30">
        <v>3</v>
      </c>
    </row>
    <row r="26" spans="1:22" ht="15.75">
      <c r="A26" s="7">
        <v>19</v>
      </c>
      <c r="B26" s="8" t="s">
        <v>18</v>
      </c>
      <c r="C26" s="9">
        <v>524</v>
      </c>
      <c r="D26" s="9"/>
      <c r="E26" s="9"/>
      <c r="F26" s="20"/>
      <c r="G26" s="20"/>
      <c r="H26" s="20"/>
      <c r="I26" s="9">
        <v>226</v>
      </c>
      <c r="J26" s="20"/>
      <c r="K26" s="20"/>
      <c r="L26" s="23"/>
      <c r="M26" s="26">
        <f>561-204</f>
        <v>357</v>
      </c>
      <c r="N26" s="26">
        <f>524-131</f>
        <v>393</v>
      </c>
      <c r="O26" s="28"/>
      <c r="P26" s="28">
        <v>5</v>
      </c>
      <c r="Q26" s="28">
        <v>48</v>
      </c>
      <c r="R26" s="28">
        <v>85</v>
      </c>
      <c r="S26" s="28">
        <v>132</v>
      </c>
      <c r="T26" s="28">
        <v>212</v>
      </c>
      <c r="U26" s="28">
        <v>215</v>
      </c>
      <c r="V26" s="30">
        <v>55</v>
      </c>
    </row>
    <row r="27" spans="1:22" ht="15.75">
      <c r="A27" s="7">
        <v>20</v>
      </c>
      <c r="B27" s="8" t="s">
        <v>11</v>
      </c>
      <c r="C27" s="9">
        <v>454</v>
      </c>
      <c r="D27" s="9"/>
      <c r="E27" s="9"/>
      <c r="F27" s="20"/>
      <c r="G27" s="20"/>
      <c r="H27" s="20"/>
      <c r="I27" s="20"/>
      <c r="J27" s="20"/>
      <c r="K27" s="20"/>
      <c r="L27" s="23"/>
      <c r="M27" s="26">
        <v>236</v>
      </c>
      <c r="N27" s="26">
        <v>218</v>
      </c>
      <c r="O27" s="30">
        <v>6</v>
      </c>
      <c r="P27" s="30">
        <v>39</v>
      </c>
      <c r="Q27" s="30">
        <v>79</v>
      </c>
      <c r="R27" s="30">
        <v>80</v>
      </c>
      <c r="S27" s="30">
        <v>101</v>
      </c>
      <c r="T27" s="30">
        <v>100</v>
      </c>
      <c r="U27" s="30">
        <v>49</v>
      </c>
      <c r="V27" s="30"/>
    </row>
    <row r="28" spans="1:22" ht="15.75">
      <c r="A28" s="7">
        <v>21</v>
      </c>
      <c r="B28" s="8" t="s">
        <v>12</v>
      </c>
      <c r="C28" s="9"/>
      <c r="D28" s="9"/>
      <c r="E28" s="9"/>
      <c r="F28" s="9">
        <v>185</v>
      </c>
      <c r="G28" s="20"/>
      <c r="H28" s="20"/>
      <c r="I28" s="20"/>
      <c r="J28" s="9">
        <v>100</v>
      </c>
      <c r="K28" s="20"/>
      <c r="L28" s="24">
        <v>127</v>
      </c>
      <c r="M28" s="26">
        <v>210</v>
      </c>
      <c r="N28" s="26">
        <v>202</v>
      </c>
      <c r="O28" s="29">
        <v>1</v>
      </c>
      <c r="P28" s="29">
        <v>14</v>
      </c>
      <c r="Q28" s="29">
        <v>31</v>
      </c>
      <c r="R28" s="29">
        <v>101</v>
      </c>
      <c r="S28" s="29">
        <v>107</v>
      </c>
      <c r="T28" s="29">
        <v>95</v>
      </c>
      <c r="U28" s="29">
        <v>61</v>
      </c>
      <c r="V28" s="30">
        <v>2</v>
      </c>
    </row>
    <row r="29" spans="1:22" ht="15.75">
      <c r="A29" s="7">
        <v>22</v>
      </c>
      <c r="B29" s="8" t="s">
        <v>16</v>
      </c>
      <c r="C29" s="9">
        <v>606</v>
      </c>
      <c r="D29" s="9"/>
      <c r="E29" s="9"/>
      <c r="F29" s="20"/>
      <c r="G29" s="20"/>
      <c r="H29" s="20"/>
      <c r="I29" s="20"/>
      <c r="J29" s="20"/>
      <c r="K29" s="20"/>
      <c r="L29" s="23"/>
      <c r="M29" s="26">
        <v>311</v>
      </c>
      <c r="N29" s="26">
        <v>295</v>
      </c>
      <c r="O29" s="30"/>
      <c r="P29" s="30">
        <v>22</v>
      </c>
      <c r="Q29" s="30">
        <v>83</v>
      </c>
      <c r="R29" s="30">
        <v>120</v>
      </c>
      <c r="S29" s="30">
        <v>151</v>
      </c>
      <c r="T29" s="30">
        <v>134</v>
      </c>
      <c r="U29" s="30">
        <v>90</v>
      </c>
      <c r="V29" s="30">
        <v>6</v>
      </c>
    </row>
    <row r="30" spans="1:22" ht="15.75">
      <c r="A30" s="7">
        <v>23</v>
      </c>
      <c r="B30" s="8" t="s">
        <v>13</v>
      </c>
      <c r="C30" s="9">
        <v>651</v>
      </c>
      <c r="D30" s="9"/>
      <c r="E30" s="9"/>
      <c r="F30" s="20"/>
      <c r="G30" s="20"/>
      <c r="H30" s="20"/>
      <c r="I30" s="20"/>
      <c r="J30" s="9">
        <v>120</v>
      </c>
      <c r="K30" s="20"/>
      <c r="L30" s="23"/>
      <c r="M30" s="26">
        <v>405</v>
      </c>
      <c r="N30" s="26">
        <v>366</v>
      </c>
      <c r="O30" s="30">
        <v>1</v>
      </c>
      <c r="P30" s="30">
        <v>24</v>
      </c>
      <c r="Q30" s="30">
        <v>85</v>
      </c>
      <c r="R30" s="30">
        <v>165</v>
      </c>
      <c r="S30" s="30">
        <v>180</v>
      </c>
      <c r="T30" s="30">
        <v>205</v>
      </c>
      <c r="U30" s="30">
        <v>111</v>
      </c>
      <c r="V30" s="30"/>
    </row>
    <row r="31" spans="1:22" ht="15.75">
      <c r="A31" s="7">
        <v>24</v>
      </c>
      <c r="B31" s="8" t="s">
        <v>26</v>
      </c>
      <c r="C31" s="9">
        <v>720</v>
      </c>
      <c r="D31" s="9"/>
      <c r="E31" s="9"/>
      <c r="F31" s="20"/>
      <c r="G31" s="20"/>
      <c r="H31" s="20"/>
      <c r="I31" s="20"/>
      <c r="J31" s="20"/>
      <c r="K31" s="20"/>
      <c r="L31" s="23"/>
      <c r="M31" s="26">
        <v>398</v>
      </c>
      <c r="N31" s="26">
        <v>322</v>
      </c>
      <c r="O31" s="29">
        <v>5</v>
      </c>
      <c r="P31" s="29">
        <v>36</v>
      </c>
      <c r="Q31" s="29">
        <v>80</v>
      </c>
      <c r="R31" s="29">
        <v>122</v>
      </c>
      <c r="S31" s="29">
        <v>165</v>
      </c>
      <c r="T31" s="29">
        <v>151</v>
      </c>
      <c r="U31" s="29">
        <v>140</v>
      </c>
      <c r="V31" s="30">
        <v>21</v>
      </c>
    </row>
    <row r="32" spans="1:22" ht="15.75">
      <c r="A32" s="10"/>
      <c r="B32" s="11" t="s">
        <v>5</v>
      </c>
      <c r="C32" s="12">
        <f>SUM(C8:C31)</f>
        <v>10581</v>
      </c>
      <c r="D32" s="12">
        <f aca="true" t="shared" si="0" ref="D32:L32">SUM(D8:D31)</f>
        <v>108</v>
      </c>
      <c r="E32" s="12">
        <f t="shared" si="0"/>
        <v>226</v>
      </c>
      <c r="F32" s="12">
        <f t="shared" si="0"/>
        <v>763</v>
      </c>
      <c r="G32" s="12">
        <f t="shared" si="0"/>
        <v>73</v>
      </c>
      <c r="H32" s="12">
        <f t="shared" si="0"/>
        <v>19</v>
      </c>
      <c r="I32" s="12">
        <f t="shared" si="0"/>
        <v>768</v>
      </c>
      <c r="J32" s="12">
        <f t="shared" si="0"/>
        <v>668</v>
      </c>
      <c r="K32" s="12">
        <f t="shared" si="0"/>
        <v>229</v>
      </c>
      <c r="L32" s="12">
        <f t="shared" si="0"/>
        <v>127</v>
      </c>
      <c r="M32" s="27">
        <f>SUM(M8:M31)</f>
        <v>6951</v>
      </c>
      <c r="N32" s="27">
        <f>SUM(N8:N31)</f>
        <v>6611</v>
      </c>
      <c r="O32" s="27">
        <f>SUM(O8:O31)</f>
        <v>52</v>
      </c>
      <c r="P32" s="27">
        <f aca="true" t="shared" si="1" ref="P32:V32">SUM(P8:P31)</f>
        <v>485</v>
      </c>
      <c r="Q32" s="27">
        <f t="shared" si="1"/>
        <v>1349</v>
      </c>
      <c r="R32" s="27">
        <f t="shared" si="1"/>
        <v>2381</v>
      </c>
      <c r="S32" s="27">
        <f t="shared" si="1"/>
        <v>3184</v>
      </c>
      <c r="T32" s="27">
        <f t="shared" si="1"/>
        <v>3300</v>
      </c>
      <c r="U32" s="27">
        <f t="shared" si="1"/>
        <v>2555</v>
      </c>
      <c r="V32" s="27">
        <f t="shared" si="1"/>
        <v>256</v>
      </c>
    </row>
  </sheetData>
  <sheetProtection/>
  <mergeCells count="3">
    <mergeCell ref="A6:L6"/>
    <mergeCell ref="M6:N6"/>
    <mergeCell ref="O6:V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Estuardo De Leon Aquino</dc:creator>
  <cp:keywords/>
  <dc:description/>
  <cp:lastModifiedBy>Erick Essahu Castellanos Melgar</cp:lastModifiedBy>
  <dcterms:created xsi:type="dcterms:W3CDTF">2022-05-19T14:50:42Z</dcterms:created>
  <dcterms:modified xsi:type="dcterms:W3CDTF">2022-10-07T14:19:26Z</dcterms:modified>
  <cp:category/>
  <cp:version/>
  <cp:contentType/>
  <cp:contentStatus/>
</cp:coreProperties>
</file>